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BS-中" sheetId="1" r:id="rId1"/>
    <sheet name="IS-中" sheetId="2" r:id="rId2"/>
    <sheet name="SE-中" sheetId="3" r:id="rId3"/>
    <sheet name="CF-中" sheetId="4" r:id="rId4"/>
    <sheet name="BS" sheetId="5" r:id="rId5"/>
    <sheet name="IS" sheetId="6" r:id="rId6"/>
    <sheet name="SE" sheetId="7" r:id="rId7"/>
    <sheet name="CF" sheetId="8" r:id="rId8"/>
  </sheets>
  <definedNames>
    <definedName name="ActDesc" localSheetId="0">'BS-中'!$A$8</definedName>
    <definedName name="ActDesc" localSheetId="6">'SE'!$A$10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lientNameC" localSheetId="6">'SE'!$A$1</definedName>
    <definedName name="Col01" localSheetId="0">'BS-中'!$E$8</definedName>
    <definedName name="Col01" localSheetId="6">'SE'!$C$10</definedName>
    <definedName name="Col01_P2" localSheetId="0">'BS-中'!#REF!</definedName>
    <definedName name="Col02" localSheetId="0">'BS-中'!$F$8</definedName>
    <definedName name="Col02" localSheetId="6">'SE'!#REF!</definedName>
    <definedName name="Col02_1" localSheetId="1">'IS-中'!$E$36</definedName>
    <definedName name="Col02_P2" localSheetId="0">'BS-中'!#REF!</definedName>
    <definedName name="Col03" localSheetId="0">'BS-中'!$I$8</definedName>
    <definedName name="Col03" localSheetId="6">'SE'!$E$10</definedName>
    <definedName name="Col03_1" localSheetId="1">'IS-中'!$G$36</definedName>
    <definedName name="Col03_P2" localSheetId="0">'BS-中'!#REF!</definedName>
    <definedName name="Col04" localSheetId="0">'BS-中'!$J$8</definedName>
    <definedName name="Col04" localSheetId="6">'SE'!$G$10</definedName>
    <definedName name="Col04_1" localSheetId="1">'IS-中'!$I$36</definedName>
    <definedName name="Col04_P2" localSheetId="0">'BS-中'!$A$9</definedName>
    <definedName name="Col05" localSheetId="6">'SE'!#REF!</definedName>
    <definedName name="Col05" localSheetId="2">'SE-中'!#REF!</definedName>
    <definedName name="Col06" localSheetId="6">'SE'!$I$10</definedName>
    <definedName name="Col06" localSheetId="2">'SE-中'!$I$8</definedName>
    <definedName name="DataEnd" localSheetId="0">'BS-中'!$A$21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EndYear1CE" localSheetId="6">'SE'!$A$3</definedName>
    <definedName name="FiscalPeriod1CE" localSheetId="7">'CF'!$E$7</definedName>
    <definedName name="FiscalPeriodCE" localSheetId="7">'CF'!$C$7</definedName>
    <definedName name="FormNameC" localSheetId="6">'SE'!$A$2</definedName>
    <definedName name="FormNameC" localSheetId="2">'SE-中'!$A$2</definedName>
    <definedName name="Head01" localSheetId="6">'SE'!$C$8</definedName>
    <definedName name="Head01" localSheetId="2">'SE-中'!$C$7</definedName>
    <definedName name="Head02" localSheetId="6">'SE'!#REF!</definedName>
    <definedName name="Head02" localSheetId="2">'SE-中'!#REF!</definedName>
    <definedName name="Head03" localSheetId="6">'SE'!$E$8</definedName>
    <definedName name="Head03" localSheetId="2">'SE-中'!$E$7</definedName>
    <definedName name="Head04" localSheetId="6">'SE'!$G$8</definedName>
    <definedName name="Head04" localSheetId="2">'SE-中'!$G$7</definedName>
    <definedName name="Head05" localSheetId="6">'SE'!#REF!</definedName>
    <definedName name="Head06" localSheetId="6">'SE'!$I$8</definedName>
    <definedName name="Head06" localSheetId="2">'SE-中'!$I$7</definedName>
    <definedName name="InsEnd" localSheetId="6">'SE'!$A$25</definedName>
    <definedName name="OLE_LINK1" localSheetId="0">'BS-中'!$C$9</definedName>
    <definedName name="OLE_LINK2" localSheetId="0">'BS-中'!$C$9</definedName>
    <definedName name="_xlnm.Print_Area" localSheetId="5">'IS'!$A$1:$I$39</definedName>
    <definedName name="_xlnm.Print_Titles" localSheetId="7">'CF'!$1:$7</definedName>
    <definedName name="_xlnm.Print_Titles" localSheetId="3">'CF-中'!$1:$4</definedName>
  </definedNames>
  <calcPr fullCalcOnLoad="1"/>
</workbook>
</file>

<file path=xl/sharedStrings.xml><?xml version="1.0" encoding="utf-8"?>
<sst xmlns="http://schemas.openxmlformats.org/spreadsheetml/2006/main" count="277" uniqueCount="217">
  <si>
    <t>臺灣新光保險經紀人股份有限公司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</si>
  <si>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</si>
  <si>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</si>
  <si>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</si>
  <si>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</si>
  <si>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</si>
  <si>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</si>
  <si>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</si>
  <si>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</si>
  <si>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流動負債合計</t>
  </si>
  <si>
    <t>流動資產合計</t>
  </si>
  <si>
    <t>保留盈餘</t>
  </si>
  <si>
    <t>法定盈餘公積</t>
  </si>
  <si>
    <t>未分配盈餘</t>
  </si>
  <si>
    <t>其他資產</t>
  </si>
  <si>
    <t>股東權益合計</t>
  </si>
  <si>
    <t>資　　產　　總　　計</t>
  </si>
  <si>
    <t>負債及股東權益總計</t>
  </si>
  <si>
    <t>營業外收入及利益</t>
  </si>
  <si>
    <t>營業外費用及損失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</si>
  <si>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</si>
  <si>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營業收入</t>
  </si>
  <si>
    <t>營業費用</t>
  </si>
  <si>
    <t>營業利益</t>
  </si>
  <si>
    <t>利息收入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</si>
  <si>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</si>
  <si>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</si>
  <si>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</si>
  <si>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</si>
  <si>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</si>
  <si>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</si>
  <si>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Stockholders' equity</t>
  </si>
  <si>
    <t xml:space="preserve">before income tax </t>
  </si>
  <si>
    <t xml:space="preserve"> after income tax </t>
  </si>
  <si>
    <t>BALANCE SHEET</t>
  </si>
  <si>
    <t xml:space="preserve">Assets </t>
  </si>
  <si>
    <t>Amount</t>
  </si>
  <si>
    <t>%</t>
  </si>
  <si>
    <t>Liabilities and Stockholders' Equity</t>
  </si>
  <si>
    <t>Current assets</t>
  </si>
  <si>
    <t>Current liabilities</t>
  </si>
  <si>
    <t xml:space="preserve">     Cash and cash equivalents</t>
  </si>
  <si>
    <t xml:space="preserve">      Accrued expenses</t>
  </si>
  <si>
    <t xml:space="preserve">      Other current liabilities</t>
  </si>
  <si>
    <t xml:space="preserve">     Accounts receivable – related parties</t>
  </si>
  <si>
    <t xml:space="preserve">Property and equipment(net) </t>
  </si>
  <si>
    <t xml:space="preserve">     Capital-common stock</t>
  </si>
  <si>
    <t>Other assets</t>
  </si>
  <si>
    <t xml:space="preserve">     Retained earnings</t>
  </si>
  <si>
    <t xml:space="preserve">        Legal earnings reserve</t>
  </si>
  <si>
    <t xml:space="preserve">        Accumulated earnings-unappropriated</t>
  </si>
  <si>
    <t xml:space="preserve">        Total stockholders' equity</t>
  </si>
  <si>
    <t xml:space="preserve">Total assets </t>
  </si>
  <si>
    <t>Total liabilities and stockholders' equity</t>
  </si>
  <si>
    <t>INCOME STATEMENT</t>
  </si>
  <si>
    <t>Operating expenses</t>
  </si>
  <si>
    <t>Operating income</t>
  </si>
  <si>
    <t xml:space="preserve">  Interest income </t>
  </si>
  <si>
    <t xml:space="preserve">  Other revenues</t>
  </si>
  <si>
    <t xml:space="preserve">  Other non-operating expenses</t>
  </si>
  <si>
    <t>Total non-operating expenses and losses</t>
  </si>
  <si>
    <t>Income before income taxes</t>
  </si>
  <si>
    <t>Income tax expense</t>
  </si>
  <si>
    <t>Net income</t>
  </si>
  <si>
    <t>Earnings per share</t>
  </si>
  <si>
    <t xml:space="preserve">  Basic earnings per share:</t>
  </si>
  <si>
    <t>基本每股盈餘</t>
  </si>
  <si>
    <t>稅前</t>
  </si>
  <si>
    <t>稅後</t>
  </si>
  <si>
    <t>SHIN KONG INSURANCE BROKERS CO.,LTD.</t>
  </si>
  <si>
    <t>金融資產評價利益</t>
  </si>
  <si>
    <t>其他支出</t>
  </si>
  <si>
    <t xml:space="preserve">  Valuation gains on financial assets at fair 
  value through profit </t>
  </si>
  <si>
    <t>股　　本</t>
  </si>
  <si>
    <t>-</t>
  </si>
  <si>
    <t>現金及約當現金</t>
  </si>
  <si>
    <t>應收關係人款</t>
  </si>
  <si>
    <t>固定資產淨額</t>
  </si>
  <si>
    <t>存出保證金</t>
  </si>
  <si>
    <t>應付費用</t>
  </si>
  <si>
    <t>其他流動負債</t>
  </si>
  <si>
    <t>股東權益</t>
  </si>
  <si>
    <t xml:space="preserve">     Refundable deposit</t>
  </si>
  <si>
    <t>-</t>
  </si>
  <si>
    <t>-</t>
  </si>
  <si>
    <t>-</t>
  </si>
  <si>
    <t>-</t>
  </si>
  <si>
    <t>-</t>
  </si>
  <si>
    <t xml:space="preserve">                 Total current liabilities</t>
  </si>
  <si>
    <t>-</t>
  </si>
  <si>
    <t>-</t>
  </si>
  <si>
    <t>(In New Taiwan Dollars)</t>
  </si>
  <si>
    <t>Retained Earnings</t>
  </si>
  <si>
    <t>Common Stock</t>
  </si>
  <si>
    <t>Legal Reserve</t>
  </si>
  <si>
    <t>The accompanying notes are an integral part of the financial statements.</t>
  </si>
  <si>
    <t>STATEMENTS OF CASH FLOWS</t>
  </si>
  <si>
    <t>CASH FLOWS FROM OPERATING ACTIVITIES</t>
  </si>
  <si>
    <t>Depreciation</t>
  </si>
  <si>
    <t>Net changes in operating assets and liabilities</t>
  </si>
  <si>
    <t>Accrued expenses</t>
  </si>
  <si>
    <t>Other current liabilities</t>
  </si>
  <si>
    <t>CASH FLOWS FROM INVESTING ACTIVITIES</t>
  </si>
  <si>
    <t>NET INCREASE (DECREASE) IN CASH AND CASH EQUIVALENTS</t>
  </si>
  <si>
    <t>CASH AND CASH EQUIVALENTS, END OF YEAR</t>
  </si>
  <si>
    <t>SUPPLEMENTAL DISCLOSURES OF CASH FLOWS INFORMATION</t>
  </si>
  <si>
    <t>股東權益變動表</t>
  </si>
  <si>
    <t>合計</t>
  </si>
  <si>
    <t>後附之附註係本財務報表之一部分。</t>
  </si>
  <si>
    <t>營業活動之現金流量</t>
  </si>
  <si>
    <t>投資活動之現金流量</t>
  </si>
  <si>
    <t>期初現金及約當現金餘額</t>
  </si>
  <si>
    <t>期末現金及約當現金餘額</t>
  </si>
  <si>
    <t>現金流量資訊之補充揭露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</si>
  <si>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</si>
  <si>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現金股利</t>
  </si>
  <si>
    <t xml:space="preserve">     Cash dividends</t>
  </si>
  <si>
    <r>
      <t>股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本</t>
    </r>
  </si>
  <si>
    <r>
      <t xml:space="preserve">        </t>
    </r>
    <r>
      <rPr>
        <sz val="12"/>
        <rFont val="標楷體"/>
        <family val="4"/>
      </rPr>
      <t>購置固定資產</t>
    </r>
  </si>
  <si>
    <r>
      <t xml:space="preserve">        </t>
    </r>
    <r>
      <rPr>
        <sz val="12"/>
        <rFont val="標楷體"/>
        <family val="4"/>
      </rPr>
      <t>出售固定資產價款</t>
    </r>
  </si>
  <si>
    <r>
      <t xml:space="preserve">        </t>
    </r>
    <r>
      <rPr>
        <sz val="12"/>
        <rFont val="標楷體"/>
        <family val="4"/>
      </rPr>
      <t>存出保證金增加</t>
    </r>
  </si>
  <si>
    <t>融資活動之現金流量</t>
  </si>
  <si>
    <r>
      <t xml:space="preserve">        </t>
    </r>
    <r>
      <rPr>
        <sz val="12"/>
        <rFont val="標楷體"/>
        <family val="4"/>
      </rPr>
      <t>發放股利</t>
    </r>
  </si>
  <si>
    <r>
      <t xml:space="preserve">        </t>
    </r>
    <r>
      <rPr>
        <sz val="12"/>
        <rFont val="標楷體"/>
        <family val="4"/>
      </rPr>
      <t>本期支付利息</t>
    </r>
  </si>
  <si>
    <r>
      <t xml:space="preserve">        </t>
    </r>
    <r>
      <rPr>
        <sz val="12"/>
        <rFont val="標楷體"/>
        <family val="4"/>
      </rPr>
      <t>本期支付所得稅</t>
    </r>
  </si>
  <si>
    <t>Gain on sale of financial assets, net</t>
  </si>
  <si>
    <t>Held-to-maturity financial assets-noncurrent</t>
  </si>
  <si>
    <t>Amortization of discount on held-to-maturity bond investments</t>
  </si>
  <si>
    <t>Accounts receivable - related parties, net</t>
  </si>
  <si>
    <t>CASH FLOWS FROM FINANCING ACTIVITIES</t>
  </si>
  <si>
    <t>Dividend payments</t>
  </si>
  <si>
    <t>CASH AND CASH EQUIVALENTS, BEGINNING OF YEAR</t>
  </si>
  <si>
    <t>Cash paid during the year</t>
  </si>
  <si>
    <t>Interest</t>
  </si>
  <si>
    <t>Income tax</t>
  </si>
  <si>
    <t>(In New Taiwan Dollars)</t>
  </si>
  <si>
    <t>臺灣新光保險經紀人股份有限公司</t>
  </si>
  <si>
    <t>臺灣新光保險經紀人股份有限公司</t>
  </si>
  <si>
    <t>SHIN KONG INSURANCE BROKERS CO.,LTD.</t>
  </si>
  <si>
    <t xml:space="preserve">    Acquisition of property and equipment</t>
  </si>
  <si>
    <t xml:space="preserve">    Proceeds from disposal of property and equipment</t>
  </si>
  <si>
    <t xml:space="preserve">    Increase in refundable deposits</t>
  </si>
  <si>
    <t xml:space="preserve">    Net cash used in financing activities</t>
  </si>
  <si>
    <t xml:space="preserve">    Net income</t>
  </si>
  <si>
    <t xml:space="preserve">    Adjustments to reconcile net income (loss) net cash provided by (used in) operating activities</t>
  </si>
  <si>
    <r>
      <t xml:space="preserve">        </t>
    </r>
    <r>
      <rPr>
        <sz val="12"/>
        <rFont val="標楷體"/>
        <family val="4"/>
      </rPr>
      <t>本期純益</t>
    </r>
  </si>
  <si>
    <r>
      <t xml:space="preserve">        </t>
    </r>
    <r>
      <rPr>
        <sz val="12"/>
        <rFont val="標楷體"/>
        <family val="4"/>
      </rPr>
      <t>折　　舊</t>
    </r>
  </si>
  <si>
    <r>
      <t xml:space="preserve">        </t>
    </r>
    <r>
      <rPr>
        <sz val="12"/>
        <rFont val="標楷體"/>
        <family val="4"/>
      </rPr>
      <t>持有至到期日債券投資折價攤銷</t>
    </r>
  </si>
  <si>
    <r>
      <t xml:space="preserve">        </t>
    </r>
    <r>
      <rPr>
        <sz val="12"/>
        <rFont val="標楷體"/>
        <family val="4"/>
      </rPr>
      <t>營業資產及負債之淨變動</t>
    </r>
  </si>
  <si>
    <r>
      <t xml:space="preserve">                </t>
    </r>
    <r>
      <rPr>
        <sz val="12"/>
        <rFont val="標楷體"/>
        <family val="4"/>
      </rPr>
      <t>應收關係人款</t>
    </r>
  </si>
  <si>
    <r>
      <t xml:space="preserve">                </t>
    </r>
    <r>
      <rPr>
        <sz val="12"/>
        <rFont val="標楷體"/>
        <family val="4"/>
      </rPr>
      <t>應付費用</t>
    </r>
  </si>
  <si>
    <r>
      <t xml:space="preserve">                </t>
    </r>
    <r>
      <rPr>
        <sz val="12"/>
        <rFont val="標楷體"/>
        <family val="4"/>
      </rPr>
      <t>其他流動負債</t>
    </r>
  </si>
  <si>
    <r>
      <t xml:space="preserve">                </t>
    </r>
    <r>
      <rPr>
        <sz val="12"/>
        <rFont val="標楷體"/>
        <family val="4"/>
      </rPr>
      <t>營業活動之淨現金流入</t>
    </r>
  </si>
  <si>
    <r>
      <t xml:space="preserve">                </t>
    </r>
    <r>
      <rPr>
        <sz val="12"/>
        <rFont val="標楷體"/>
        <family val="4"/>
      </rPr>
      <t>融資活動之淨現金流出</t>
    </r>
  </si>
  <si>
    <t>Appropriation of 2010 earnings</t>
  </si>
  <si>
    <t>其他流動資產</t>
  </si>
  <si>
    <t xml:space="preserve">  持有至到期日金融資產－非流動</t>
  </si>
  <si>
    <t>處分固定資產損失</t>
  </si>
  <si>
    <t>負責人：陳忠誼</t>
  </si>
  <si>
    <r>
      <t xml:space="preserve">        </t>
    </r>
    <r>
      <rPr>
        <sz val="12"/>
        <rFont val="標楷體"/>
        <family val="4"/>
      </rPr>
      <t>處分固定資產損失</t>
    </r>
  </si>
  <si>
    <r>
      <t xml:space="preserve">                </t>
    </r>
    <r>
      <rPr>
        <sz val="12"/>
        <rFont val="標楷體"/>
        <family val="4"/>
      </rPr>
      <t>其他流動資產</t>
    </r>
  </si>
  <si>
    <t xml:space="preserve">     Other current assets </t>
  </si>
  <si>
    <t>STATEMENTS OF CHANGES IN STOCKHOLDERS' EQUITY</t>
  </si>
  <si>
    <t>Total Stockholders' Equity</t>
  </si>
  <si>
    <t xml:space="preserve">  Loss on disposal of property and equipment</t>
  </si>
  <si>
    <t>Other current assets</t>
  </si>
  <si>
    <t xml:space="preserve">                Total current assets </t>
  </si>
  <si>
    <t>一○一年十二月三十一日</t>
  </si>
  <si>
    <t>民國一○一年及一○○年十二月三十一日</t>
  </si>
  <si>
    <t>一○○年十二月三十一日</t>
  </si>
  <si>
    <t>民國一○一年及一○○年一月一日至十二月三十一日</t>
  </si>
  <si>
    <t>一○○年度</t>
  </si>
  <si>
    <t>一○一年度</t>
  </si>
  <si>
    <t>民國一○一年及一○○年一月一日至十二月三十一日</t>
  </si>
  <si>
    <t xml:space="preserve"> December 31,2012 and 2011</t>
  </si>
  <si>
    <t>Years Ended December 31, 2012 and 2011</t>
  </si>
  <si>
    <t>YEARS ENDED DECEMBER 31, 2012 AND 2011</t>
  </si>
  <si>
    <t>YEARS ENDED DECEMBER 31, 2012 AND 2011</t>
  </si>
  <si>
    <t>無型資產</t>
  </si>
  <si>
    <t>處分及投資利益</t>
  </si>
  <si>
    <t xml:space="preserve">  Gain on investments  </t>
  </si>
  <si>
    <t>一○○年一月一日餘額</t>
  </si>
  <si>
    <t>九十九年度盈餘分配</t>
  </si>
  <si>
    <t>一○○年度純益</t>
  </si>
  <si>
    <t>一○○年十二月三十一日餘額</t>
  </si>
  <si>
    <t>一○○年度盈餘分配</t>
  </si>
  <si>
    <t>一○一年度純益</t>
  </si>
  <si>
    <t>一○一年十二月三十一日餘額</t>
  </si>
  <si>
    <t>BALANCE, JANUARY 1, 2011</t>
  </si>
  <si>
    <t>Net gain for 2011</t>
  </si>
  <si>
    <t>BALANCE, DECEMBER 31, 2011</t>
  </si>
  <si>
    <t>Appropriation of 2011 earnings</t>
  </si>
  <si>
    <t>Net gain for 2012</t>
  </si>
  <si>
    <t>BALANCE, DECEMBER 31, 2012</t>
  </si>
  <si>
    <t>民國一○一年及一○○年一月一日至十二月三十一日</t>
  </si>
  <si>
    <t>一○一年度</t>
  </si>
  <si>
    <t>一○○年度</t>
  </si>
  <si>
    <r>
      <t xml:space="preserve">        </t>
    </r>
    <r>
      <rPr>
        <sz val="12"/>
        <rFont val="標楷體"/>
        <family val="4"/>
      </rPr>
      <t>攤　　銷</t>
    </r>
  </si>
  <si>
    <r>
      <t xml:space="preserve">        </t>
    </r>
    <r>
      <rPr>
        <sz val="12"/>
        <rFont val="標楷體"/>
        <family val="4"/>
      </rPr>
      <t>處分金融資產利益</t>
    </r>
  </si>
  <si>
    <r>
      <t xml:space="preserve">        </t>
    </r>
    <r>
      <rPr>
        <sz val="12"/>
        <rFont val="標楷體"/>
        <family val="4"/>
      </rPr>
      <t>持有至到期日之金融資產到期還本</t>
    </r>
  </si>
  <si>
    <r>
      <t xml:space="preserve">        </t>
    </r>
    <r>
      <rPr>
        <sz val="12"/>
        <rFont val="標楷體"/>
        <family val="4"/>
      </rPr>
      <t>購置無形資產</t>
    </r>
  </si>
  <si>
    <r>
      <t xml:space="preserve">                </t>
    </r>
    <r>
      <rPr>
        <sz val="12"/>
        <rFont val="標楷體"/>
        <family val="4"/>
      </rPr>
      <t>投資活動之淨現金流入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>)</t>
    </r>
  </si>
  <si>
    <t>現金及約當現金淨增加數</t>
  </si>
  <si>
    <t>Amortization</t>
  </si>
  <si>
    <t>Net cash provided by operating activities</t>
  </si>
  <si>
    <t>Operating revenues</t>
  </si>
  <si>
    <t>Net cash provided by (used in) investing activities</t>
  </si>
  <si>
    <t xml:space="preserve">    Principal of matured held-to-maturity financial assets</t>
  </si>
  <si>
    <t>Nonoperating revenues and income</t>
  </si>
  <si>
    <t>Total nonoperating revenues and income</t>
  </si>
  <si>
    <t>Nonoperating expenses and losses</t>
  </si>
  <si>
    <t>Loss on disposal of property and equipment, net</t>
  </si>
  <si>
    <t>Intangibal assets</t>
  </si>
  <si>
    <t xml:space="preserve">    Acquisition of intangibal assets</t>
  </si>
  <si>
    <t>Unappropriated Earnings (Accumulated Deficit)</t>
  </si>
  <si>
    <t>經理人：簡義仁</t>
  </si>
  <si>
    <t>主辦會計：蔡文英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</si>
</sst>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\(&quot;$&quot;#,##0\)"/>
    <numFmt numFmtId="178" formatCode="&quot;$&quot;#,##0.00_);\(&quot;$&quot;#,##0.00\)"/>
    <numFmt numFmtId="179" formatCode="0%_);\(0%\)"/>
    <numFmt numFmtId="180" formatCode="#,##0_);\(#,##0\)"/>
    <numFmt numFmtId="181" formatCode="_-* #,##0_-;\-* #,##0_-;_-* &quot;-&quot;??_-;_-@_-"/>
    <numFmt numFmtId="182" formatCode="0.000"/>
    <numFmt numFmtId="183" formatCode="0.00_ "/>
    <numFmt numFmtId="184" formatCode="#,##0_ "/>
    <numFmt numFmtId="185" formatCode="0_);[Red]\(0\)"/>
    <numFmt numFmtId="186" formatCode="&quot;$&quot;#,##0"/>
    <numFmt numFmtId="187" formatCode="&quot;$&quot;#,##0.00"/>
    <numFmt numFmtId="188" formatCode="&quot;$&quot;#,##0_);[Red]\(&quot;$&quot;#,##0\)"/>
    <numFmt numFmtId="189" formatCode="_-* #,##0.0_-;\-* #,##0.0_-;_-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;_ۿ"/>
    <numFmt numFmtId="196" formatCode="&quot;$&quot;#,##0.0"/>
    <numFmt numFmtId="197" formatCode="[$-404]AM/PM\ hh:mm:ss"/>
    <numFmt numFmtId="198" formatCode="_-&quot;$&quot;* #,##0.0_-;\-&quot;$&quot;* #,##0.0_-;_-&quot;$&quot;* &quot;-&quot;??_-;_-@_-"/>
    <numFmt numFmtId="199" formatCode="_-&quot;$&quot;* #,##0_-;\-&quot;$&quot;* #,##0_-;_-&quot;$&quot;* &quot;-&quot;??_-;_-@_-"/>
  </numFmts>
  <fonts count="55">
    <font>
      <sz val="12"/>
      <name val="新細明體"/>
      <family val="1"/>
    </font>
    <font>
      <sz val="12"/>
      <name val="Book Antiqua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9"/>
      <name val="標楷體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doubleAccounting"/>
      <sz val="12"/>
      <name val="新細明體"/>
      <family val="1"/>
    </font>
    <font>
      <u val="double"/>
      <sz val="12"/>
      <name val="Book Antiqua"/>
      <family val="1"/>
    </font>
    <font>
      <sz val="11"/>
      <name val="Times New Roman"/>
      <family val="1"/>
    </font>
    <font>
      <sz val="12"/>
      <color indexed="8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4" fontId="6" fillId="20" borderId="1">
      <alignment horizontal="center" vertical="center" wrapText="1"/>
      <protection/>
    </xf>
    <xf numFmtId="0" fontId="7" fillId="0" borderId="0">
      <alignment/>
      <protection/>
    </xf>
    <xf numFmtId="179" fontId="7" fillId="0" borderId="0" applyFont="0" applyFill="0" applyBorder="0" applyAlignment="0" applyProtection="0"/>
    <xf numFmtId="0" fontId="8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2" applyNumberFormat="0" applyFill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3" applyNumberFormat="0" applyAlignment="0" applyProtection="0"/>
    <xf numFmtId="0" fontId="51" fillId="23" borderId="9" applyNumberFormat="0" applyAlignment="0" applyProtection="0"/>
    <xf numFmtId="0" fontId="52" fillId="32" borderId="10" applyNumberFormat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3"/>
    </xf>
    <xf numFmtId="0" fontId="2" fillId="0" borderId="0" xfId="0" applyFont="1" applyAlignment="1">
      <alignment horizontal="left" vertical="top" wrapText="1" indent="5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distributed" vertical="top" wrapText="1"/>
    </xf>
    <xf numFmtId="0" fontId="1" fillId="0" borderId="0" xfId="0" applyFont="1" applyAlignment="1">
      <alignment horizontal="distributed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37" applyFont="1">
      <alignment/>
      <protection/>
    </xf>
    <xf numFmtId="0" fontId="2" fillId="0" borderId="0" xfId="37" applyFont="1" applyAlignment="1">
      <alignment horizontal="left" indent="2"/>
      <protection/>
    </xf>
    <xf numFmtId="0" fontId="2" fillId="0" borderId="0" xfId="37" applyFont="1" applyAlignment="1">
      <alignment horizontal="left" indent="4"/>
      <protection/>
    </xf>
    <xf numFmtId="0" fontId="9" fillId="0" borderId="0" xfId="37" applyFont="1">
      <alignment/>
      <protection/>
    </xf>
    <xf numFmtId="0" fontId="9" fillId="0" borderId="0" xfId="37" applyFont="1" applyAlignment="1">
      <alignment horizontal="distributed" vertical="center"/>
      <protection/>
    </xf>
    <xf numFmtId="9" fontId="9" fillId="0" borderId="0" xfId="37" applyNumberFormat="1" applyFont="1">
      <alignment/>
      <protection/>
    </xf>
    <xf numFmtId="9" fontId="9" fillId="0" borderId="0" xfId="37" applyNumberFormat="1" applyFont="1" applyBorder="1">
      <alignment/>
      <protection/>
    </xf>
    <xf numFmtId="6" fontId="9" fillId="0" borderId="0" xfId="37" applyNumberFormat="1" applyFont="1">
      <alignment/>
      <protection/>
    </xf>
    <xf numFmtId="3" fontId="9" fillId="0" borderId="0" xfId="37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182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3" fontId="12" fillId="0" borderId="0" xfId="0" applyNumberFormat="1" applyFont="1" applyAlignment="1">
      <alignment horizontal="center"/>
    </xf>
    <xf numFmtId="176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80" fontId="12" fillId="0" borderId="0" xfId="0" applyNumberFormat="1" applyFont="1" applyBorder="1" applyAlignment="1">
      <alignment horizontal="center"/>
    </xf>
    <xf numFmtId="180" fontId="12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6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84" fontId="12" fillId="0" borderId="0" xfId="0" applyNumberFormat="1" applyFont="1" applyAlignment="1">
      <alignment horizontal="center"/>
    </xf>
    <xf numFmtId="180" fontId="12" fillId="0" borderId="11" xfId="0" applyNumberFormat="1" applyFont="1" applyBorder="1" applyAlignment="1">
      <alignment/>
    </xf>
    <xf numFmtId="0" fontId="12" fillId="0" borderId="13" xfId="0" applyFont="1" applyBorder="1" applyAlignment="1">
      <alignment/>
    </xf>
    <xf numFmtId="180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6" fontId="12" fillId="0" borderId="11" xfId="0" applyNumberFormat="1" applyFont="1" applyBorder="1" applyAlignment="1">
      <alignment/>
    </xf>
    <xf numFmtId="0" fontId="11" fillId="0" borderId="0" xfId="0" applyFont="1" applyAlignment="1">
      <alignment horizontal="right"/>
    </xf>
    <xf numFmtId="18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Border="1" applyAlignment="1">
      <alignment/>
    </xf>
    <xf numFmtId="176" fontId="13" fillId="0" borderId="0" xfId="0" applyNumberFormat="1" applyFont="1" applyAlignment="1">
      <alignment/>
    </xf>
    <xf numFmtId="176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42" fontId="9" fillId="0" borderId="0" xfId="0" applyNumberFormat="1" applyFont="1" applyAlignment="1">
      <alignment/>
    </xf>
    <xf numFmtId="0" fontId="9" fillId="0" borderId="0" xfId="0" applyFont="1" applyAlignment="1">
      <alignment/>
    </xf>
    <xf numFmtId="180" fontId="9" fillId="0" borderId="11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 wrapText="1" shrinkToFit="1"/>
    </xf>
    <xf numFmtId="41" fontId="9" fillId="0" borderId="0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41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80" fontId="9" fillId="0" borderId="0" xfId="0" applyNumberFormat="1" applyFont="1" applyAlignment="1">
      <alignment/>
    </xf>
    <xf numFmtId="42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41" fontId="9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37" applyFont="1" applyAlignment="1">
      <alignment/>
      <protection/>
    </xf>
    <xf numFmtId="0" fontId="2" fillId="0" borderId="12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187" fontId="9" fillId="0" borderId="14" xfId="0" applyNumberFormat="1" applyFont="1" applyBorder="1" applyAlignment="1">
      <alignment horizontal="center"/>
    </xf>
    <xf numFmtId="187" fontId="17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2" fontId="9" fillId="0" borderId="14" xfId="0" applyNumberFormat="1" applyFont="1" applyBorder="1" applyAlignment="1">
      <alignment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9" fillId="0" borderId="0" xfId="37" applyFont="1" applyAlignment="1">
      <alignment horizontal="center" vertical="center"/>
      <protection/>
    </xf>
    <xf numFmtId="8" fontId="18" fillId="0" borderId="0" xfId="0" applyNumberFormat="1" applyFont="1" applyAlignment="1">
      <alignment horizontal="center" wrapText="1"/>
    </xf>
    <xf numFmtId="0" fontId="9" fillId="0" borderId="0" xfId="37" applyFont="1" applyAlignment="1">
      <alignment horizontal="right"/>
      <protection/>
    </xf>
    <xf numFmtId="180" fontId="9" fillId="0" borderId="0" xfId="37" applyNumberFormat="1" applyFont="1" applyAlignment="1">
      <alignment horizontal="right"/>
      <protection/>
    </xf>
    <xf numFmtId="180" fontId="9" fillId="0" borderId="0" xfId="37" applyNumberFormat="1" applyFont="1" applyFill="1" applyAlignment="1">
      <alignment horizontal="right"/>
      <protection/>
    </xf>
    <xf numFmtId="0" fontId="9" fillId="0" borderId="0" xfId="37" applyFont="1" applyFill="1" applyAlignment="1">
      <alignment horizontal="right"/>
      <protection/>
    </xf>
    <xf numFmtId="180" fontId="9" fillId="0" borderId="12" xfId="37" applyNumberFormat="1" applyFont="1" applyBorder="1" applyAlignment="1">
      <alignment horizontal="right"/>
      <protection/>
    </xf>
    <xf numFmtId="180" fontId="9" fillId="0" borderId="0" xfId="37" applyNumberFormat="1" applyFont="1" applyBorder="1" applyAlignment="1">
      <alignment horizontal="right"/>
      <protection/>
    </xf>
    <xf numFmtId="0" fontId="9" fillId="0" borderId="0" xfId="37" applyFont="1" applyBorder="1" applyAlignment="1">
      <alignment horizontal="right"/>
      <protection/>
    </xf>
    <xf numFmtId="3" fontId="1" fillId="0" borderId="0" xfId="0" applyNumberFormat="1" applyFont="1" applyBorder="1" applyAlignment="1">
      <alignment horizontal="right" wrapText="1"/>
    </xf>
    <xf numFmtId="177" fontId="12" fillId="0" borderId="0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84" fontId="12" fillId="0" borderId="0" xfId="0" applyNumberFormat="1" applyFont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15" xfId="0" applyNumberFormat="1" applyFont="1" applyBorder="1" applyAlignment="1">
      <alignment/>
    </xf>
    <xf numFmtId="0" fontId="9" fillId="0" borderId="0" xfId="0" applyFont="1" applyAlignment="1">
      <alignment horizontal="right"/>
    </xf>
    <xf numFmtId="1" fontId="1" fillId="0" borderId="0" xfId="0" applyNumberFormat="1" applyFont="1" applyAlignment="1">
      <alignment horizontal="right" wrapText="1"/>
    </xf>
    <xf numFmtId="1" fontId="1" fillId="0" borderId="12" xfId="0" applyNumberFormat="1" applyFont="1" applyBorder="1" applyAlignment="1">
      <alignment horizontal="right" wrapText="1"/>
    </xf>
    <xf numFmtId="1" fontId="1" fillId="0" borderId="11" xfId="0" applyNumberFormat="1" applyFont="1" applyBorder="1" applyAlignment="1">
      <alignment horizontal="right" wrapText="1"/>
    </xf>
    <xf numFmtId="181" fontId="1" fillId="0" borderId="11" xfId="38" applyNumberFormat="1" applyFont="1" applyBorder="1" applyAlignment="1">
      <alignment horizontal="right" wrapText="1"/>
    </xf>
    <xf numFmtId="181" fontId="1" fillId="0" borderId="0" xfId="38" applyNumberFormat="1" applyFont="1" applyAlignment="1">
      <alignment horizontal="right" wrapText="1"/>
    </xf>
    <xf numFmtId="181" fontId="1" fillId="0" borderId="14" xfId="38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43" fontId="1" fillId="0" borderId="0" xfId="38" applyFont="1" applyAlignment="1">
      <alignment horizontal="right" wrapText="1"/>
    </xf>
    <xf numFmtId="1" fontId="1" fillId="0" borderId="14" xfId="0" applyNumberFormat="1" applyFont="1" applyBorder="1" applyAlignment="1">
      <alignment horizontal="right" wrapText="1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justify"/>
    </xf>
    <xf numFmtId="180" fontId="9" fillId="0" borderId="12" xfId="37" applyNumberFormat="1" applyFont="1" applyFill="1" applyBorder="1" applyAlignment="1">
      <alignment horizontal="right"/>
      <protection/>
    </xf>
    <xf numFmtId="41" fontId="9" fillId="0" borderId="12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left" vertical="top" wrapText="1" indent="1"/>
    </xf>
    <xf numFmtId="0" fontId="2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176" fontId="1" fillId="0" borderId="0" xfId="0" applyNumberFormat="1" applyFont="1" applyAlignment="1">
      <alignment horizontal="right" wrapText="1"/>
    </xf>
    <xf numFmtId="43" fontId="1" fillId="0" borderId="0" xfId="38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3" fontId="1" fillId="0" borderId="11" xfId="38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181" fontId="1" fillId="0" borderId="0" xfId="38" applyNumberFormat="1" applyFont="1" applyAlignment="1">
      <alignment horizontal="right" vertical="top" wrapText="1"/>
    </xf>
    <xf numFmtId="180" fontId="20" fillId="0" borderId="0" xfId="0" applyNumberFormat="1" applyFont="1" applyAlignment="1">
      <alignment horizontal="right" vertical="top" wrapText="1"/>
    </xf>
    <xf numFmtId="180" fontId="19" fillId="0" borderId="0" xfId="0" applyNumberFormat="1" applyFont="1" applyAlignment="1">
      <alignment horizontal="right" wrapText="1"/>
    </xf>
    <xf numFmtId="43" fontId="19" fillId="0" borderId="0" xfId="38" applyFont="1" applyAlignment="1">
      <alignment horizontal="right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wrapText="1" indent="1"/>
    </xf>
    <xf numFmtId="188" fontId="9" fillId="0" borderId="0" xfId="0" applyNumberFormat="1" applyFont="1" applyAlignment="1">
      <alignment horizontal="right" wrapText="1"/>
    </xf>
    <xf numFmtId="176" fontId="9" fillId="0" borderId="0" xfId="0" applyNumberFormat="1" applyFont="1" applyAlignment="1">
      <alignment horizontal="right" wrapText="1"/>
    </xf>
    <xf numFmtId="43" fontId="9" fillId="0" borderId="0" xfId="38" applyFont="1" applyAlignment="1">
      <alignment horizontal="right" wrapText="1"/>
    </xf>
    <xf numFmtId="180" fontId="9" fillId="0" borderId="0" xfId="38" applyNumberFormat="1" applyFont="1" applyAlignment="1">
      <alignment horizontal="right" wrapText="1"/>
    </xf>
    <xf numFmtId="43" fontId="9" fillId="0" borderId="11" xfId="38" applyFont="1" applyBorder="1" applyAlignment="1">
      <alignment horizontal="right" wrapText="1"/>
    </xf>
    <xf numFmtId="180" fontId="9" fillId="0" borderId="11" xfId="38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180" fontId="1" fillId="0" borderId="0" xfId="0" applyNumberFormat="1" applyFont="1" applyAlignment="1">
      <alignment horizontal="right" wrapText="1"/>
    </xf>
    <xf numFmtId="180" fontId="1" fillId="0" borderId="0" xfId="38" applyNumberFormat="1" applyFont="1" applyAlignment="1">
      <alignment horizontal="right" wrapText="1"/>
    </xf>
    <xf numFmtId="180" fontId="1" fillId="0" borderId="12" xfId="0" applyNumberFormat="1" applyFont="1" applyBorder="1" applyAlignment="1">
      <alignment horizontal="right" wrapText="1"/>
    </xf>
    <xf numFmtId="180" fontId="1" fillId="0" borderId="0" xfId="0" applyNumberFormat="1" applyFont="1" applyBorder="1" applyAlignment="1">
      <alignment horizontal="right" wrapText="1"/>
    </xf>
    <xf numFmtId="184" fontId="12" fillId="0" borderId="0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42" fontId="12" fillId="0" borderId="14" xfId="0" applyNumberFormat="1" applyFont="1" applyBorder="1" applyAlignment="1">
      <alignment/>
    </xf>
    <xf numFmtId="42" fontId="12" fillId="0" borderId="0" xfId="0" applyNumberFormat="1" applyFont="1" applyBorder="1" applyAlignment="1">
      <alignment horizontal="right"/>
    </xf>
    <xf numFmtId="42" fontId="12" fillId="0" borderId="0" xfId="0" applyNumberFormat="1" applyFont="1" applyAlignment="1">
      <alignment/>
    </xf>
    <xf numFmtId="180" fontId="12" fillId="0" borderId="11" xfId="0" applyNumberFormat="1" applyFont="1" applyBorder="1" applyAlignment="1">
      <alignment horizontal="center"/>
    </xf>
    <xf numFmtId="180" fontId="13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42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181" fontId="9" fillId="0" borderId="11" xfId="38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183" fontId="11" fillId="0" borderId="0" xfId="0" applyNumberFormat="1" applyFont="1" applyAlignment="1">
      <alignment horizontal="left"/>
    </xf>
    <xf numFmtId="183" fontId="12" fillId="0" borderId="0" xfId="0" applyNumberFormat="1" applyFont="1" applyAlignment="1">
      <alignment horizontal="left"/>
    </xf>
    <xf numFmtId="0" fontId="2" fillId="0" borderId="0" xfId="0" applyFont="1" applyAlignment="1">
      <alignment vertical="top" wrapText="1"/>
    </xf>
    <xf numFmtId="195" fontId="1" fillId="0" borderId="0" xfId="0" applyNumberFormat="1" applyFont="1" applyAlignment="1">
      <alignment horizontal="right" wrapText="1"/>
    </xf>
    <xf numFmtId="195" fontId="1" fillId="0" borderId="0" xfId="0" applyNumberFormat="1" applyFont="1" applyBorder="1" applyAlignment="1">
      <alignment horizontal="right" wrapText="1"/>
    </xf>
    <xf numFmtId="181" fontId="1" fillId="0" borderId="11" xfId="38" applyNumberFormat="1" applyFont="1" applyBorder="1" applyAlignment="1">
      <alignment horizontal="right" vertical="top" wrapText="1"/>
    </xf>
    <xf numFmtId="183" fontId="11" fillId="0" borderId="0" xfId="0" applyNumberFormat="1" applyFont="1" applyAlignment="1">
      <alignment horizontal="left" vertical="top"/>
    </xf>
    <xf numFmtId="43" fontId="1" fillId="0" borderId="11" xfId="38" applyFont="1" applyBorder="1" applyAlignment="1">
      <alignment horizontal="right" wrapText="1"/>
    </xf>
    <xf numFmtId="43" fontId="1" fillId="0" borderId="0" xfId="38" applyFont="1" applyBorder="1" applyAlignment="1">
      <alignment horizontal="right" wrapText="1"/>
    </xf>
    <xf numFmtId="181" fontId="1" fillId="0" borderId="0" xfId="38" applyNumberFormat="1" applyFont="1" applyBorder="1" applyAlignment="1">
      <alignment horizontal="right" wrapText="1"/>
    </xf>
    <xf numFmtId="189" fontId="9" fillId="0" borderId="0" xfId="38" applyNumberFormat="1" applyFont="1" applyFill="1" applyAlignment="1">
      <alignment horizontal="right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43" fontId="12" fillId="0" borderId="11" xfId="38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181" fontId="12" fillId="0" borderId="11" xfId="38" applyNumberFormat="1" applyFont="1" applyBorder="1" applyAlignment="1">
      <alignment/>
    </xf>
    <xf numFmtId="181" fontId="12" fillId="0" borderId="0" xfId="38" applyNumberFormat="1" applyFont="1" applyBorder="1" applyAlignment="1">
      <alignment/>
    </xf>
    <xf numFmtId="181" fontId="12" fillId="0" borderId="0" xfId="38" applyNumberFormat="1" applyFont="1" applyAlignment="1">
      <alignment/>
    </xf>
    <xf numFmtId="181" fontId="11" fillId="0" borderId="0" xfId="38" applyNumberFormat="1" applyFont="1" applyAlignment="1">
      <alignment/>
    </xf>
    <xf numFmtId="181" fontId="12" fillId="0" borderId="11" xfId="38" applyNumberFormat="1" applyFont="1" applyBorder="1" applyAlignment="1">
      <alignment horizontal="right"/>
    </xf>
    <xf numFmtId="189" fontId="12" fillId="0" borderId="11" xfId="38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37" applyFont="1" applyAlignment="1">
      <alignment horizontal="center"/>
      <protection/>
    </xf>
    <xf numFmtId="0" fontId="9" fillId="0" borderId="0" xfId="37" applyFont="1" applyAlignment="1">
      <alignment horizontal="center"/>
      <protection/>
    </xf>
    <xf numFmtId="0" fontId="2" fillId="0" borderId="0" xfId="37" applyFont="1" applyAlignment="1">
      <alignment horizontal="right"/>
      <protection/>
    </xf>
    <xf numFmtId="0" fontId="2" fillId="0" borderId="11" xfId="37" applyFont="1" applyBorder="1" applyAlignment="1">
      <alignment horizontal="distributed" vertical="center"/>
      <protection/>
    </xf>
    <xf numFmtId="0" fontId="2" fillId="0" borderId="11" xfId="37" applyFont="1" applyFill="1" applyBorder="1" applyAlignment="1">
      <alignment horizontal="distributed" vertical="center"/>
      <protection/>
    </xf>
    <xf numFmtId="0" fontId="2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83" fontId="11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85" fontId="9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1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42" fontId="9" fillId="0" borderId="14" xfId="38" applyNumberFormat="1" applyFont="1" applyBorder="1" applyAlignment="1">
      <alignment horizontal="right" wrapText="1"/>
    </xf>
    <xf numFmtId="42" fontId="9" fillId="0" borderId="0" xfId="38" applyNumberFormat="1" applyFont="1" applyBorder="1" applyAlignment="1">
      <alignment horizontal="right" wrapText="1"/>
    </xf>
    <xf numFmtId="0" fontId="15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 indent="1"/>
    </xf>
    <xf numFmtId="42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vertical="top" wrapText="1" indent="2"/>
    </xf>
    <xf numFmtId="181" fontId="9" fillId="0" borderId="0" xfId="38" applyNumberFormat="1" applyFont="1" applyAlignment="1">
      <alignment horizontal="right" wrapText="1"/>
    </xf>
    <xf numFmtId="0" fontId="9" fillId="0" borderId="0" xfId="0" applyFont="1" applyAlignment="1">
      <alignment horizontal="left" vertical="top" wrapText="1" indent="3"/>
    </xf>
    <xf numFmtId="180" fontId="9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 indent="2"/>
    </xf>
    <xf numFmtId="42" fontId="9" fillId="0" borderId="14" xfId="0" applyNumberFormat="1" applyFont="1" applyBorder="1" applyAlignment="1">
      <alignment horizontal="right" wrapText="1"/>
    </xf>
    <xf numFmtId="199" fontId="9" fillId="0" borderId="0" xfId="0" applyNumberFormat="1" applyFont="1" applyAlignment="1">
      <alignment horizontal="right" wrapText="1"/>
    </xf>
    <xf numFmtId="199" fontId="9" fillId="0" borderId="14" xfId="0" applyNumberFormat="1" applyFont="1" applyBorder="1" applyAlignment="1">
      <alignment horizontal="right" wrapText="1"/>
    </xf>
    <xf numFmtId="199" fontId="1" fillId="0" borderId="0" xfId="0" applyNumberFormat="1" applyFont="1" applyAlignment="1">
      <alignment horizontal="right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zoomScalePageLayoutView="0" workbookViewId="0" topLeftCell="A21">
      <selection activeCell="A40" sqref="A40:IV40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6.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</row>
    <row r="2" spans="1:19" ht="16.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19" ht="16.5">
      <c r="A3" s="222" t="s">
        <v>168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1:19" ht="16.5">
      <c r="A4" s="221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</row>
    <row r="5" ht="16.5">
      <c r="A5" s="1"/>
    </row>
    <row r="6" spans="1:19" ht="16.5" customHeight="1">
      <c r="A6" s="2"/>
      <c r="B6" s="2"/>
      <c r="C6" s="223" t="s">
        <v>167</v>
      </c>
      <c r="D6" s="223"/>
      <c r="E6" s="223"/>
      <c r="F6" s="2"/>
      <c r="G6" s="220" t="s">
        <v>169</v>
      </c>
      <c r="H6" s="220"/>
      <c r="I6" s="220"/>
      <c r="J6" s="96"/>
      <c r="K6" s="96"/>
      <c r="L6" s="96"/>
      <c r="M6" s="220" t="str">
        <f>EndDateC</f>
        <v>一○一年十二月三十一日</v>
      </c>
      <c r="N6" s="220"/>
      <c r="O6" s="220"/>
      <c r="P6" s="97"/>
      <c r="Q6" s="220" t="str">
        <f>EndDate1C</f>
        <v>一○○年十二月三十一日</v>
      </c>
      <c r="R6" s="220"/>
      <c r="S6" s="220"/>
    </row>
    <row r="7" spans="1:19" s="13" customFormat="1" ht="16.5">
      <c r="A7" s="11" t="s">
        <v>3</v>
      </c>
      <c r="B7" s="12"/>
      <c r="C7" s="16" t="s">
        <v>4</v>
      </c>
      <c r="D7" s="109"/>
      <c r="E7" s="16" t="s">
        <v>5</v>
      </c>
      <c r="F7" s="109"/>
      <c r="G7" s="16" t="s">
        <v>4</v>
      </c>
      <c r="H7" s="109"/>
      <c r="I7" s="16" t="s">
        <v>5</v>
      </c>
      <c r="J7" s="12"/>
      <c r="K7" s="11" t="s">
        <v>6</v>
      </c>
      <c r="L7" s="28"/>
      <c r="M7" s="16" t="s">
        <v>4</v>
      </c>
      <c r="N7" s="109"/>
      <c r="O7" s="16" t="s">
        <v>5</v>
      </c>
      <c r="P7" s="27"/>
      <c r="Q7" s="16" t="s">
        <v>4</v>
      </c>
      <c r="R7" s="109"/>
      <c r="S7" s="16" t="s">
        <v>5</v>
      </c>
    </row>
    <row r="8" spans="1:19" ht="16.5">
      <c r="A8" s="3" t="s">
        <v>7</v>
      </c>
      <c r="B8" s="4"/>
      <c r="C8" s="110"/>
      <c r="D8" s="110"/>
      <c r="E8" s="110"/>
      <c r="F8" s="110"/>
      <c r="G8" s="110"/>
      <c r="H8" s="110"/>
      <c r="I8" s="110"/>
      <c r="J8" s="4"/>
      <c r="K8" s="3" t="s">
        <v>8</v>
      </c>
      <c r="L8" s="4"/>
      <c r="M8" s="110"/>
      <c r="N8" s="110"/>
      <c r="O8" s="110"/>
      <c r="P8" s="110"/>
      <c r="Q8" s="110"/>
      <c r="R8" s="110"/>
      <c r="S8" s="110"/>
    </row>
    <row r="9" spans="1:20" ht="16.5">
      <c r="A9" s="6" t="s">
        <v>75</v>
      </c>
      <c r="B9" s="4"/>
      <c r="C9" s="264">
        <v>106246205</v>
      </c>
      <c r="D9" s="99"/>
      <c r="E9" s="136">
        <f>C9/$C$23*100</f>
        <v>80.37979854370509</v>
      </c>
      <c r="F9" s="99"/>
      <c r="G9" s="264">
        <v>105472469</v>
      </c>
      <c r="H9" s="99"/>
      <c r="I9" s="136">
        <f>G9/$G$23*100</f>
        <v>72.8810446326903</v>
      </c>
      <c r="J9" s="102"/>
      <c r="K9" s="6" t="s">
        <v>79</v>
      </c>
      <c r="L9" s="4"/>
      <c r="M9" s="264">
        <v>26166000</v>
      </c>
      <c r="N9" s="106"/>
      <c r="O9" s="203">
        <f>M9/$C$23*100</f>
        <v>19.795698196416403</v>
      </c>
      <c r="P9" s="15"/>
      <c r="Q9" s="264">
        <v>24477706</v>
      </c>
      <c r="R9" s="106"/>
      <c r="S9" s="142">
        <f>Q9/$G$23*100</f>
        <v>16.913994717350093</v>
      </c>
      <c r="T9" s="29"/>
    </row>
    <row r="10" spans="1:20" ht="16.5">
      <c r="A10" s="6" t="s">
        <v>76</v>
      </c>
      <c r="B10" s="4"/>
      <c r="C10" s="100">
        <v>19576261</v>
      </c>
      <c r="D10" s="99"/>
      <c r="E10" s="136">
        <f>C10/$C$23*100</f>
        <v>14.81027878048906</v>
      </c>
      <c r="F10" s="99"/>
      <c r="G10" s="100">
        <v>18876189</v>
      </c>
      <c r="H10" s="99"/>
      <c r="I10" s="136">
        <f>G10/$G$23*100</f>
        <v>13.043369383948885</v>
      </c>
      <c r="J10" s="102"/>
      <c r="K10" s="6" t="s">
        <v>80</v>
      </c>
      <c r="L10" s="4"/>
      <c r="M10" s="105">
        <v>13104179</v>
      </c>
      <c r="N10" s="99"/>
      <c r="O10" s="138">
        <f>M10/$C$23*100</f>
        <v>9.91387191759603</v>
      </c>
      <c r="P10" s="15"/>
      <c r="Q10" s="105">
        <v>30413008</v>
      </c>
      <c r="R10" s="99"/>
      <c r="S10" s="142">
        <f>Q10/$G$23*100</f>
        <v>21.01526412036839</v>
      </c>
      <c r="T10" s="112"/>
    </row>
    <row r="11" spans="1:20" ht="16.5">
      <c r="A11" s="6" t="s">
        <v>155</v>
      </c>
      <c r="B11" s="4"/>
      <c r="C11" s="100">
        <v>667678</v>
      </c>
      <c r="D11" s="99"/>
      <c r="E11" s="136">
        <f>C11/$C$23*100</f>
        <v>0.505126965542571</v>
      </c>
      <c r="F11" s="99"/>
      <c r="G11" s="100">
        <v>75537</v>
      </c>
      <c r="H11" s="99"/>
      <c r="I11" s="136" t="s">
        <v>83</v>
      </c>
      <c r="J11" s="102"/>
      <c r="K11" s="7" t="s">
        <v>9</v>
      </c>
      <c r="L11" s="4"/>
      <c r="M11" s="101">
        <f>SUM(M9:M10)</f>
        <v>39270179</v>
      </c>
      <c r="N11" s="99"/>
      <c r="O11" s="137">
        <f>M11/$C$23*100</f>
        <v>29.709570114012436</v>
      </c>
      <c r="P11" s="15"/>
      <c r="Q11" s="101">
        <f>SUM(Q9:Q10)</f>
        <v>54890714</v>
      </c>
      <c r="R11" s="99"/>
      <c r="S11" s="137">
        <f>SUM(S9:S10)</f>
        <v>37.92925883771848</v>
      </c>
      <c r="T11" s="112"/>
    </row>
    <row r="12" spans="1:20" ht="16.5">
      <c r="A12" s="7" t="s">
        <v>10</v>
      </c>
      <c r="B12" s="4"/>
      <c r="C12" s="101">
        <f>SUM(C9:C11)</f>
        <v>126490144</v>
      </c>
      <c r="D12" s="99"/>
      <c r="E12" s="137">
        <f>C12/$C$23*100</f>
        <v>95.69520428973672</v>
      </c>
      <c r="F12" s="99"/>
      <c r="G12" s="101">
        <f>SUM(G9:G11)</f>
        <v>124424195</v>
      </c>
      <c r="H12" s="99"/>
      <c r="I12" s="101">
        <f>SUM(I9:I11)</f>
        <v>85.92441401663919</v>
      </c>
      <c r="J12" s="102"/>
      <c r="K12" s="8"/>
      <c r="L12" s="4"/>
      <c r="M12" s="99"/>
      <c r="N12" s="99"/>
      <c r="O12" s="99"/>
      <c r="P12" s="104"/>
      <c r="Q12" s="99"/>
      <c r="R12" s="99"/>
      <c r="S12" s="136"/>
      <c r="T12" s="112"/>
    </row>
    <row r="13" spans="10:20" ht="16.5">
      <c r="J13" s="102"/>
      <c r="K13" s="3" t="s">
        <v>81</v>
      </c>
      <c r="L13" s="4"/>
      <c r="M13" s="99"/>
      <c r="N13" s="99"/>
      <c r="O13" s="99"/>
      <c r="P13" s="108"/>
      <c r="Q13" s="99"/>
      <c r="R13" s="99"/>
      <c r="S13" s="136"/>
      <c r="T13" s="112"/>
    </row>
    <row r="14" spans="1:20" ht="21.75" customHeight="1">
      <c r="A14" s="201" t="s">
        <v>156</v>
      </c>
      <c r="B14" s="4"/>
      <c r="C14" s="206">
        <v>0</v>
      </c>
      <c r="D14" s="99"/>
      <c r="E14" s="206">
        <f>C14/$C$23*100</f>
        <v>0</v>
      </c>
      <c r="F14" s="106"/>
      <c r="G14" s="139">
        <v>15000605</v>
      </c>
      <c r="H14" s="99"/>
      <c r="I14" s="138">
        <f>G14/$G$23*100</f>
        <v>10.365356693435873</v>
      </c>
      <c r="J14" s="102"/>
      <c r="K14" s="6" t="s">
        <v>73</v>
      </c>
      <c r="L14" s="4"/>
      <c r="M14" s="100">
        <v>6000000</v>
      </c>
      <c r="N14" s="99"/>
      <c r="O14" s="140">
        <f>M14/$C$23*100-1</f>
        <v>3.5392566375639545</v>
      </c>
      <c r="P14" s="108"/>
      <c r="Q14" s="100">
        <v>6000000</v>
      </c>
      <c r="R14" s="99"/>
      <c r="S14" s="142">
        <f>Q14/$G$23*100</f>
        <v>4.145975456364275</v>
      </c>
      <c r="T14" s="112"/>
    </row>
    <row r="15" spans="1:20" ht="16.5">
      <c r="A15" s="6"/>
      <c r="B15" s="4"/>
      <c r="C15" s="99"/>
      <c r="D15" s="99"/>
      <c r="E15" s="99"/>
      <c r="F15" s="106"/>
      <c r="G15" s="99"/>
      <c r="H15" s="99"/>
      <c r="I15" s="99"/>
      <c r="J15" s="102"/>
      <c r="K15" s="6" t="s">
        <v>11</v>
      </c>
      <c r="L15" s="4"/>
      <c r="M15" s="99"/>
      <c r="N15" s="99"/>
      <c r="O15" s="99"/>
      <c r="P15" s="108"/>
      <c r="Q15" s="99"/>
      <c r="R15" s="99"/>
      <c r="S15" s="136"/>
      <c r="T15" s="112"/>
    </row>
    <row r="16" spans="1:20" ht="16.5">
      <c r="A16" s="3" t="s">
        <v>77</v>
      </c>
      <c r="B16" s="4"/>
      <c r="C16" s="105">
        <v>708637</v>
      </c>
      <c r="D16" s="106"/>
      <c r="E16" s="138">
        <f>C16/$C$23*100</f>
        <v>0.5361142009789013</v>
      </c>
      <c r="F16" s="106"/>
      <c r="G16" s="105">
        <v>837405</v>
      </c>
      <c r="H16" s="99"/>
      <c r="I16" s="138">
        <f>G16/$G$23*100</f>
        <v>0.578643429506121</v>
      </c>
      <c r="J16" s="102"/>
      <c r="K16" s="7" t="s">
        <v>12</v>
      </c>
      <c r="L16" s="4"/>
      <c r="M16" s="100">
        <v>13367984</v>
      </c>
      <c r="N16" s="99"/>
      <c r="O16" s="136">
        <f>M16/$C$23*100</f>
        <v>10.113451683808123</v>
      </c>
      <c r="P16" s="108"/>
      <c r="Q16" s="100">
        <v>13367984</v>
      </c>
      <c r="R16" s="99"/>
      <c r="S16" s="142">
        <f>Q16/$G$23*100</f>
        <v>9.237222260845055</v>
      </c>
      <c r="T16" s="112"/>
    </row>
    <row r="17" spans="1:20" ht="16.5">
      <c r="A17" s="7"/>
      <c r="B17" s="4"/>
      <c r="C17" s="99"/>
      <c r="D17" s="99"/>
      <c r="E17" s="99"/>
      <c r="F17" s="99"/>
      <c r="G17" s="99"/>
      <c r="H17" s="99"/>
      <c r="I17" s="136"/>
      <c r="J17" s="102"/>
      <c r="K17" s="7" t="s">
        <v>13</v>
      </c>
      <c r="L17" s="4"/>
      <c r="M17" s="100">
        <v>73542070</v>
      </c>
      <c r="N17" s="99"/>
      <c r="O17" s="202">
        <f>M17/$C$23*100</f>
        <v>55.6377215646155</v>
      </c>
      <c r="P17" s="15"/>
      <c r="Q17" s="100">
        <v>70459959</v>
      </c>
      <c r="R17" s="99"/>
      <c r="S17" s="142">
        <f>Q17/$G$23*100</f>
        <v>48.68754344507219</v>
      </c>
      <c r="T17" s="112"/>
    </row>
    <row r="18" spans="1:20" ht="16.5">
      <c r="A18" s="3" t="s">
        <v>178</v>
      </c>
      <c r="B18" s="4"/>
      <c r="C18" s="105">
        <v>525000</v>
      </c>
      <c r="D18" s="106"/>
      <c r="E18" s="139" t="s">
        <v>74</v>
      </c>
      <c r="F18" s="106"/>
      <c r="G18" s="206">
        <v>0</v>
      </c>
      <c r="H18" s="143"/>
      <c r="I18" s="206">
        <f>G18/$G$23*100</f>
        <v>0</v>
      </c>
      <c r="J18" s="102"/>
      <c r="K18" s="7" t="s">
        <v>15</v>
      </c>
      <c r="L18" s="4"/>
      <c r="M18" s="101">
        <f>SUM(M14:M17)</f>
        <v>92910054</v>
      </c>
      <c r="N18" s="99"/>
      <c r="O18" s="137">
        <f>M18/$C$23*100</f>
        <v>70.29042988598758</v>
      </c>
      <c r="P18" s="15"/>
      <c r="Q18" s="101">
        <f>SUM(Q14:Q17)</f>
        <v>89827943</v>
      </c>
      <c r="R18" s="99"/>
      <c r="S18" s="137">
        <f>SUM(S14:S17)</f>
        <v>62.07074116228152</v>
      </c>
      <c r="T18" s="112"/>
    </row>
    <row r="19" spans="1:20" ht="16.5">
      <c r="A19" s="7"/>
      <c r="B19" s="4"/>
      <c r="C19" s="125"/>
      <c r="D19" s="106"/>
      <c r="E19" s="142"/>
      <c r="F19" s="106"/>
      <c r="G19" s="125"/>
      <c r="H19" s="99"/>
      <c r="I19" s="142"/>
      <c r="J19" s="102"/>
      <c r="T19" s="112"/>
    </row>
    <row r="20" spans="1:20" ht="16.5">
      <c r="A20" s="3" t="s">
        <v>14</v>
      </c>
      <c r="B20" s="4"/>
      <c r="C20" s="99"/>
      <c r="D20" s="99"/>
      <c r="E20" s="99"/>
      <c r="F20" s="99"/>
      <c r="G20" s="99"/>
      <c r="H20" s="99"/>
      <c r="I20" s="136"/>
      <c r="J20" s="102"/>
      <c r="T20" s="112"/>
    </row>
    <row r="21" spans="1:20" ht="16.5">
      <c r="A21" s="6" t="s">
        <v>78</v>
      </c>
      <c r="C21" s="105">
        <v>4456452</v>
      </c>
      <c r="D21" s="99"/>
      <c r="E21" s="138">
        <f>C21/$C$23*100</f>
        <v>3.3714965534975265</v>
      </c>
      <c r="F21" s="103"/>
      <c r="G21" s="105">
        <v>4456452</v>
      </c>
      <c r="H21" s="99"/>
      <c r="I21" s="138">
        <f>G21/$G$23*100</f>
        <v>3.0793901024109145</v>
      </c>
      <c r="J21" s="102"/>
      <c r="M21" s="113"/>
      <c r="N21" s="113"/>
      <c r="O21" s="113"/>
      <c r="P21" s="113"/>
      <c r="Q21" s="113"/>
      <c r="R21" s="113"/>
      <c r="S21" s="113"/>
      <c r="T21" s="112"/>
    </row>
    <row r="22" spans="1:20" ht="16.5">
      <c r="A22" s="8"/>
      <c r="C22" s="99"/>
      <c r="D22" s="99"/>
      <c r="E22" s="99"/>
      <c r="F22" s="103"/>
      <c r="G22" s="99"/>
      <c r="H22" s="99"/>
      <c r="I22" s="99"/>
      <c r="J22" s="102"/>
      <c r="T22" s="112"/>
    </row>
    <row r="23" spans="1:20" ht="19.5" thickBot="1">
      <c r="A23" s="3" t="s">
        <v>16</v>
      </c>
      <c r="C23" s="189">
        <f>C21+C14+C16+C12+C18</f>
        <v>132180233</v>
      </c>
      <c r="D23" s="99"/>
      <c r="E23" s="107">
        <v>100</v>
      </c>
      <c r="F23" s="103"/>
      <c r="G23" s="189">
        <f>G21+G16+G14+G12+G18</f>
        <v>144718657</v>
      </c>
      <c r="H23" s="99"/>
      <c r="I23" s="107">
        <v>100</v>
      </c>
      <c r="J23" s="102"/>
      <c r="K23" s="111" t="s">
        <v>17</v>
      </c>
      <c r="M23" s="189">
        <f>M11+M18</f>
        <v>132180233</v>
      </c>
      <c r="N23" s="5"/>
      <c r="O23" s="114">
        <v>100</v>
      </c>
      <c r="P23" s="113"/>
      <c r="Q23" s="189">
        <f>Q11+Q18</f>
        <v>144718657</v>
      </c>
      <c r="R23" s="5"/>
      <c r="S23" s="114">
        <v>100</v>
      </c>
      <c r="T23" s="112"/>
    </row>
    <row r="24" spans="10:20" ht="17.25" thickTop="1">
      <c r="J24" s="102"/>
      <c r="T24" s="112"/>
    </row>
    <row r="25" spans="10:20" ht="16.5">
      <c r="J25" s="104"/>
      <c r="T25" s="112"/>
    </row>
    <row r="26" spans="1:20" ht="16.5">
      <c r="A26" s="9"/>
      <c r="J26" s="104"/>
      <c r="T26" s="113"/>
    </row>
    <row r="27" spans="10:20" ht="16.5">
      <c r="J27" s="104"/>
      <c r="T27" s="113"/>
    </row>
    <row r="28" spans="1:20" ht="16.5" hidden="1">
      <c r="A28" s="111" t="s">
        <v>108</v>
      </c>
      <c r="J28" s="104"/>
      <c r="M28" s="113"/>
      <c r="N28" s="113"/>
      <c r="O28" s="113"/>
      <c r="P28" s="113"/>
      <c r="Q28" s="113"/>
      <c r="R28" s="113"/>
      <c r="S28" s="113"/>
      <c r="T28" s="113"/>
    </row>
    <row r="30" ht="16.5">
      <c r="A30" s="9"/>
    </row>
    <row r="31" spans="1:11" ht="16.5">
      <c r="A31" s="9"/>
      <c r="K31" s="111"/>
    </row>
    <row r="32" ht="16.5">
      <c r="A32" s="9"/>
    </row>
    <row r="33" ht="16.5">
      <c r="A33" s="9"/>
    </row>
    <row r="34" ht="16.5">
      <c r="A34" s="9"/>
    </row>
    <row r="35" ht="16.5">
      <c r="A35" s="9"/>
    </row>
    <row r="36" ht="16.5">
      <c r="A36" s="9"/>
    </row>
    <row r="37" ht="16.5">
      <c r="A37" s="9"/>
    </row>
    <row r="38" ht="16.5">
      <c r="A38" s="9"/>
    </row>
    <row r="39" ht="16.5">
      <c r="A39" s="9"/>
    </row>
    <row r="40" spans="1:15" ht="24.75" customHeight="1" hidden="1">
      <c r="A40" s="14" t="s">
        <v>158</v>
      </c>
      <c r="G40" s="10" t="s">
        <v>215</v>
      </c>
      <c r="H40" s="10"/>
      <c r="K40" s="198" t="s">
        <v>216</v>
      </c>
      <c r="N40" s="10"/>
      <c r="O40" s="10"/>
    </row>
  </sheetData>
  <sheetProtection/>
  <mergeCells count="8">
    <mergeCell ref="Q6:S6"/>
    <mergeCell ref="A4:S4"/>
    <mergeCell ref="A1:S1"/>
    <mergeCell ref="A2:S2"/>
    <mergeCell ref="A3:S3"/>
    <mergeCell ref="C6:E6"/>
    <mergeCell ref="G6:I6"/>
    <mergeCell ref="M6:O6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2"/>
  <sheetViews>
    <sheetView zoomScalePageLayoutView="0" workbookViewId="0" topLeftCell="A10">
      <selection activeCell="A52" sqref="A52:IV52"/>
    </sheetView>
  </sheetViews>
  <sheetFormatPr defaultColWidth="9.00390625" defaultRowHeight="16.5"/>
  <cols>
    <col min="1" max="1" width="32.125" style="20" bestFit="1" customWidth="1"/>
    <col min="2" max="2" width="1.625" style="20" customWidth="1"/>
    <col min="3" max="3" width="16.125" style="20" customWidth="1"/>
    <col min="4" max="4" width="1.875" style="20" customWidth="1"/>
    <col min="5" max="5" width="7.875" style="20" customWidth="1"/>
    <col min="6" max="6" width="3.25390625" style="20" customWidth="1"/>
    <col min="7" max="7" width="16.125" style="20" customWidth="1"/>
    <col min="8" max="8" width="1.875" style="20" customWidth="1"/>
    <col min="9" max="9" width="7.875" style="20" customWidth="1"/>
    <col min="10" max="16384" width="9.00390625" style="20" customWidth="1"/>
  </cols>
  <sheetData>
    <row r="1" spans="1:9" ht="21.75" customHeight="1">
      <c r="A1" s="224" t="s">
        <v>136</v>
      </c>
      <c r="B1" s="225"/>
      <c r="C1" s="225"/>
      <c r="D1" s="225"/>
      <c r="E1" s="225"/>
      <c r="F1" s="225"/>
      <c r="G1" s="225"/>
      <c r="H1" s="225"/>
      <c r="I1" s="225"/>
    </row>
    <row r="2" spans="1:9" ht="21.75" customHeight="1">
      <c r="A2" s="224" t="s">
        <v>20</v>
      </c>
      <c r="B2" s="225"/>
      <c r="C2" s="225"/>
      <c r="D2" s="225"/>
      <c r="E2" s="225"/>
      <c r="F2" s="225"/>
      <c r="G2" s="225"/>
      <c r="H2" s="225"/>
      <c r="I2" s="225"/>
    </row>
    <row r="3" spans="1:9" ht="21.75" customHeight="1">
      <c r="A3" s="224" t="s">
        <v>170</v>
      </c>
      <c r="B3" s="225"/>
      <c r="C3" s="225"/>
      <c r="D3" s="225"/>
      <c r="E3" s="225"/>
      <c r="F3" s="225"/>
      <c r="G3" s="225"/>
      <c r="H3" s="225"/>
      <c r="I3" s="225"/>
    </row>
    <row r="4" spans="1:9" ht="20.25" customHeight="1">
      <c r="A4" s="226" t="s">
        <v>2</v>
      </c>
      <c r="B4" s="226"/>
      <c r="C4" s="226"/>
      <c r="D4" s="226"/>
      <c r="E4" s="226"/>
      <c r="F4" s="226"/>
      <c r="G4" s="226"/>
      <c r="H4" s="226"/>
      <c r="I4" s="226"/>
    </row>
    <row r="6" spans="3:9" ht="16.5" customHeight="1">
      <c r="C6" s="227" t="s">
        <v>172</v>
      </c>
      <c r="D6" s="227"/>
      <c r="E6" s="227"/>
      <c r="F6" s="21"/>
      <c r="G6" s="228" t="s">
        <v>171</v>
      </c>
      <c r="H6" s="228"/>
      <c r="I6" s="228"/>
    </row>
    <row r="7" spans="3:9" ht="16.5">
      <c r="C7" s="16" t="s">
        <v>4</v>
      </c>
      <c r="D7" s="109"/>
      <c r="E7" s="16" t="s">
        <v>5</v>
      </c>
      <c r="F7" s="116"/>
      <c r="G7" s="16" t="s">
        <v>4</v>
      </c>
      <c r="H7" s="109"/>
      <c r="I7" s="16" t="s">
        <v>5</v>
      </c>
    </row>
    <row r="8" spans="1:11" ht="16.5">
      <c r="A8" s="17" t="s">
        <v>21</v>
      </c>
      <c r="C8" s="65">
        <v>251132890</v>
      </c>
      <c r="D8" s="115"/>
      <c r="E8" s="5">
        <v>100</v>
      </c>
      <c r="G8" s="65">
        <v>332549824</v>
      </c>
      <c r="H8" s="115"/>
      <c r="I8" s="5">
        <f>G8/$G$8*100</f>
        <v>100</v>
      </c>
      <c r="J8" s="22"/>
      <c r="K8" s="22"/>
    </row>
    <row r="9" spans="3:11" ht="15.75">
      <c r="C9" s="5"/>
      <c r="D9" s="115"/>
      <c r="E9" s="5"/>
      <c r="G9" s="5"/>
      <c r="H9" s="115"/>
      <c r="I9" s="5"/>
      <c r="J9" s="22"/>
      <c r="K9" s="22"/>
    </row>
    <row r="10" spans="1:11" ht="16.5">
      <c r="A10" s="17" t="s">
        <v>22</v>
      </c>
      <c r="C10" s="105">
        <v>197660693</v>
      </c>
      <c r="D10" s="99"/>
      <c r="E10" s="138">
        <f>C10/$C$8*100</f>
        <v>78.70760894759744</v>
      </c>
      <c r="F10" s="118"/>
      <c r="G10" s="105">
        <v>253326693</v>
      </c>
      <c r="H10" s="99"/>
      <c r="I10" s="139">
        <f>G10/$G$8*100</f>
        <v>76.17706422241258</v>
      </c>
      <c r="J10" s="22"/>
      <c r="K10" s="22"/>
    </row>
    <row r="11" spans="3:11" ht="15.75">
      <c r="C11" s="99"/>
      <c r="D11" s="99"/>
      <c r="E11" s="99"/>
      <c r="F11" s="118"/>
      <c r="G11" s="99"/>
      <c r="H11" s="99"/>
      <c r="I11" s="99"/>
      <c r="J11" s="22"/>
      <c r="K11" s="22"/>
    </row>
    <row r="12" spans="1:11" ht="16.5">
      <c r="A12" s="17" t="s">
        <v>23</v>
      </c>
      <c r="C12" s="105">
        <f>C8-C10</f>
        <v>53472197</v>
      </c>
      <c r="D12" s="99"/>
      <c r="E12" s="138">
        <f>C12/$C$8*100</f>
        <v>21.292391052402575</v>
      </c>
      <c r="F12" s="118"/>
      <c r="G12" s="105">
        <f>G8-G10</f>
        <v>79223131</v>
      </c>
      <c r="H12" s="99"/>
      <c r="I12" s="139">
        <f>G12/$G$8*100</f>
        <v>23.82293577758742</v>
      </c>
      <c r="J12" s="22"/>
      <c r="K12" s="22"/>
    </row>
    <row r="13" spans="3:11" ht="15.75">
      <c r="C13" s="99"/>
      <c r="D13" s="99"/>
      <c r="E13" s="99"/>
      <c r="F13" s="118"/>
      <c r="G13" s="99"/>
      <c r="H13" s="99"/>
      <c r="I13" s="99"/>
      <c r="J13" s="22"/>
      <c r="K13" s="22"/>
    </row>
    <row r="14" spans="1:11" ht="16.5">
      <c r="A14" s="17" t="s">
        <v>18</v>
      </c>
      <c r="C14" s="99"/>
      <c r="D14" s="99"/>
      <c r="E14" s="99"/>
      <c r="F14" s="118"/>
      <c r="G14" s="99"/>
      <c r="H14" s="99"/>
      <c r="I14" s="99"/>
      <c r="J14" s="22"/>
      <c r="K14" s="22"/>
    </row>
    <row r="15" spans="1:11" ht="16.5">
      <c r="A15" s="18" t="s">
        <v>24</v>
      </c>
      <c r="C15" s="100">
        <v>755082</v>
      </c>
      <c r="D15" s="99"/>
      <c r="E15" s="207" t="s">
        <v>84</v>
      </c>
      <c r="F15" s="118"/>
      <c r="G15" s="100">
        <v>683967</v>
      </c>
      <c r="H15" s="99"/>
      <c r="I15" s="140" t="s">
        <v>84</v>
      </c>
      <c r="J15" s="22"/>
      <c r="K15" s="22"/>
    </row>
    <row r="16" spans="1:11" ht="16.5" hidden="1">
      <c r="A16" s="18" t="s">
        <v>70</v>
      </c>
      <c r="C16" s="100" t="s">
        <v>85</v>
      </c>
      <c r="D16" s="99"/>
      <c r="E16" s="207" t="e">
        <f>C16/$C$8*100</f>
        <v>#VALUE!</v>
      </c>
      <c r="F16" s="118"/>
      <c r="G16" s="100" t="s">
        <v>84</v>
      </c>
      <c r="H16" s="99"/>
      <c r="I16" s="140" t="e">
        <f>G16/$G$8*100</f>
        <v>#VALUE!</v>
      </c>
      <c r="J16" s="22"/>
      <c r="K16" s="22"/>
    </row>
    <row r="17" spans="1:11" ht="16.5">
      <c r="A17" s="18" t="s">
        <v>179</v>
      </c>
      <c r="C17" s="140">
        <v>932354</v>
      </c>
      <c r="D17" s="99"/>
      <c r="E17" s="208">
        <v>1</v>
      </c>
      <c r="F17" s="118"/>
      <c r="G17" s="140">
        <v>525947</v>
      </c>
      <c r="H17" s="99"/>
      <c r="I17" s="140" t="s">
        <v>84</v>
      </c>
      <c r="J17" s="22"/>
      <c r="K17" s="22"/>
    </row>
    <row r="18" spans="1:11" ht="16.5">
      <c r="A18" s="18" t="s">
        <v>25</v>
      </c>
      <c r="C18" s="139">
        <v>91580</v>
      </c>
      <c r="D18" s="99"/>
      <c r="E18" s="206" t="s">
        <v>84</v>
      </c>
      <c r="F18" s="118"/>
      <c r="G18" s="139">
        <v>354104</v>
      </c>
      <c r="H18" s="99"/>
      <c r="I18" s="139" t="s">
        <v>84</v>
      </c>
      <c r="J18" s="22"/>
      <c r="K18" s="22"/>
    </row>
    <row r="19" spans="1:11" ht="16.5">
      <c r="A19" s="19" t="s">
        <v>26</v>
      </c>
      <c r="C19" s="105">
        <f>SUM(C15:C18)</f>
        <v>1779016</v>
      </c>
      <c r="D19" s="99"/>
      <c r="E19" s="138">
        <v>1</v>
      </c>
      <c r="F19" s="118"/>
      <c r="G19" s="105">
        <f>SUM(G15:G18)</f>
        <v>1564018</v>
      </c>
      <c r="H19" s="99"/>
      <c r="I19" s="139" t="s">
        <v>84</v>
      </c>
      <c r="J19" s="22"/>
      <c r="K19" s="22"/>
    </row>
    <row r="20" spans="3:11" ht="15.75">
      <c r="C20" s="119"/>
      <c r="D20" s="119"/>
      <c r="E20" s="119"/>
      <c r="F20" s="118"/>
      <c r="G20" s="119"/>
      <c r="H20" s="119"/>
      <c r="I20" s="119"/>
      <c r="J20" s="22"/>
      <c r="K20" s="22"/>
    </row>
    <row r="21" spans="1:11" ht="16.5">
      <c r="A21" s="17" t="s">
        <v>19</v>
      </c>
      <c r="C21" s="119"/>
      <c r="D21" s="119"/>
      <c r="E21" s="119"/>
      <c r="F21" s="118"/>
      <c r="G21" s="119"/>
      <c r="H21" s="119"/>
      <c r="I21" s="119"/>
      <c r="J21" s="22"/>
      <c r="K21" s="22"/>
    </row>
    <row r="22" spans="1:11" ht="16.5">
      <c r="A22" s="18" t="s">
        <v>157</v>
      </c>
      <c r="C22" s="209" t="s">
        <v>84</v>
      </c>
      <c r="D22" s="120"/>
      <c r="E22" s="120" t="s">
        <v>84</v>
      </c>
      <c r="F22" s="121"/>
      <c r="G22" s="120">
        <v>6289</v>
      </c>
      <c r="H22" s="119"/>
      <c r="I22" s="123" t="s">
        <v>89</v>
      </c>
      <c r="J22" s="22"/>
      <c r="K22" s="22"/>
    </row>
    <row r="23" spans="1:11" ht="16.5" hidden="1">
      <c r="A23" s="18" t="s">
        <v>71</v>
      </c>
      <c r="C23" s="120"/>
      <c r="D23" s="120"/>
      <c r="E23" s="120"/>
      <c r="F23" s="121"/>
      <c r="G23" s="120"/>
      <c r="H23" s="119"/>
      <c r="I23" s="119"/>
      <c r="J23" s="22"/>
      <c r="K23" s="22"/>
    </row>
    <row r="24" spans="1:11" ht="16.5">
      <c r="A24" s="19" t="s">
        <v>27</v>
      </c>
      <c r="C24" s="147" t="s">
        <v>84</v>
      </c>
      <c r="D24" s="123"/>
      <c r="E24" s="122" t="s">
        <v>90</v>
      </c>
      <c r="F24" s="118"/>
      <c r="G24" s="147">
        <f>SUM(G22:G23)</f>
        <v>6289</v>
      </c>
      <c r="H24" s="123"/>
      <c r="I24" s="122" t="s">
        <v>89</v>
      </c>
      <c r="J24" s="22"/>
      <c r="K24" s="22"/>
    </row>
    <row r="25" spans="3:11" ht="15.75">
      <c r="C25" s="119"/>
      <c r="D25" s="119"/>
      <c r="E25" s="119"/>
      <c r="F25" s="118"/>
      <c r="G25" s="119"/>
      <c r="H25" s="119"/>
      <c r="I25" s="119"/>
      <c r="J25" s="22"/>
      <c r="K25" s="22"/>
    </row>
    <row r="26" spans="1:11" ht="16.5">
      <c r="A26" s="17" t="s">
        <v>28</v>
      </c>
      <c r="C26" s="100">
        <f>C12+C19</f>
        <v>55251213</v>
      </c>
      <c r="D26" s="99"/>
      <c r="E26" s="142">
        <f>C26/$C$8*100</f>
        <v>22.000787312247315</v>
      </c>
      <c r="F26" s="118"/>
      <c r="G26" s="100">
        <f>G12+G19-G24</f>
        <v>80780860</v>
      </c>
      <c r="H26" s="99"/>
      <c r="I26" s="140">
        <f>G26/$G$8*100</f>
        <v>24.291355511287236</v>
      </c>
      <c r="J26" s="22"/>
      <c r="K26" s="22"/>
    </row>
    <row r="27" spans="3:11" ht="15.75">
      <c r="C27" s="99"/>
      <c r="D27" s="99"/>
      <c r="E27" s="99"/>
      <c r="F27" s="118"/>
      <c r="G27" s="99"/>
      <c r="H27" s="99"/>
      <c r="I27" s="99"/>
      <c r="J27" s="22"/>
      <c r="K27" s="22"/>
    </row>
    <row r="28" spans="1:11" ht="16.5">
      <c r="A28" s="17" t="s">
        <v>29</v>
      </c>
      <c r="C28" s="105">
        <v>12169102</v>
      </c>
      <c r="D28" s="99"/>
      <c r="E28" s="138">
        <f>C28/$C$8*100</f>
        <v>4.845682299916988</v>
      </c>
      <c r="F28" s="118"/>
      <c r="G28" s="105">
        <v>13786991</v>
      </c>
      <c r="H28" s="99"/>
      <c r="I28" s="139">
        <f>G28/$G$8*100</f>
        <v>4.145842218217503</v>
      </c>
      <c r="J28" s="22"/>
      <c r="K28" s="22"/>
    </row>
    <row r="29" spans="3:11" ht="15.75">
      <c r="C29" s="99"/>
      <c r="D29" s="99"/>
      <c r="E29" s="99"/>
      <c r="F29" s="124"/>
      <c r="G29" s="99"/>
      <c r="H29" s="99"/>
      <c r="I29" s="99"/>
      <c r="K29" s="23"/>
    </row>
    <row r="30" spans="1:11" ht="17.25" thickBot="1">
      <c r="A30" s="17" t="s">
        <v>30</v>
      </c>
      <c r="C30" s="95">
        <f>C26-C28</f>
        <v>43082111</v>
      </c>
      <c r="D30" s="99"/>
      <c r="E30" s="144">
        <f>C30/$C$8*100</f>
        <v>17.155105012330324</v>
      </c>
      <c r="F30" s="118"/>
      <c r="G30" s="95">
        <f>G26-G28</f>
        <v>66993869</v>
      </c>
      <c r="H30" s="99"/>
      <c r="I30" s="141">
        <f>G30/$G$8*100</f>
        <v>20.145513293069733</v>
      </c>
      <c r="J30" s="22"/>
      <c r="K30" s="22"/>
    </row>
    <row r="31" ht="16.5" thickTop="1"/>
    <row r="34" spans="3:9" ht="16.5">
      <c r="C34" s="227" t="str">
        <f>C6</f>
        <v>一○一年度</v>
      </c>
      <c r="D34" s="227"/>
      <c r="E34" s="227"/>
      <c r="F34" s="21"/>
      <c r="G34" s="227" t="str">
        <f>G6</f>
        <v>一○○年度</v>
      </c>
      <c r="H34" s="227"/>
      <c r="I34" s="227"/>
    </row>
    <row r="35" spans="3:9" ht="16.5">
      <c r="C35" s="90" t="s">
        <v>67</v>
      </c>
      <c r="D35" s="88"/>
      <c r="E35" s="90" t="s">
        <v>68</v>
      </c>
      <c r="F35"/>
      <c r="G35" s="90" t="s">
        <v>67</v>
      </c>
      <c r="H35" s="88"/>
      <c r="I35" s="90" t="s">
        <v>68</v>
      </c>
    </row>
    <row r="36" spans="1:9" ht="16.5">
      <c r="A36" s="89" t="s">
        <v>66</v>
      </c>
      <c r="C36" s="117">
        <f>C26/600000</f>
        <v>92.085355</v>
      </c>
      <c r="D36" s="110"/>
      <c r="E36" s="117">
        <f>C30/600000</f>
        <v>71.80351833333333</v>
      </c>
      <c r="F36" s="110"/>
      <c r="G36" s="117">
        <v>134.63</v>
      </c>
      <c r="H36" s="110"/>
      <c r="I36" s="117">
        <v>111.66</v>
      </c>
    </row>
    <row r="37" spans="3:9" ht="16.5">
      <c r="C37" s="86"/>
      <c r="D37" s="86"/>
      <c r="E37" s="86"/>
      <c r="F37" s="26"/>
      <c r="G37" s="86"/>
      <c r="H37" s="86"/>
      <c r="I37" s="86"/>
    </row>
    <row r="38" spans="3:9" ht="16.5">
      <c r="C38" s="83"/>
      <c r="D38" s="83"/>
      <c r="E38" s="83"/>
      <c r="F38" s="26"/>
      <c r="G38" s="83"/>
      <c r="H38" s="83"/>
      <c r="I38" s="83"/>
    </row>
    <row r="39" spans="3:9" ht="16.5">
      <c r="C39" s="84"/>
      <c r="D39" s="84"/>
      <c r="E39" s="84"/>
      <c r="F39" s="26"/>
      <c r="G39" s="85"/>
      <c r="H39" s="85"/>
      <c r="I39" s="85"/>
    </row>
    <row r="41" ht="16.5">
      <c r="A41" s="111"/>
    </row>
    <row r="52" spans="1:7" ht="16.5" hidden="1">
      <c r="A52" s="10" t="str">
        <f>'BS-中'!A40</f>
        <v>負責人：陳忠誼</v>
      </c>
      <c r="C52" s="14" t="str">
        <f>'BS-中'!G40</f>
        <v>經理人：簡義仁</v>
      </c>
      <c r="G52" s="14" t="str">
        <f>'BS-中'!K40</f>
        <v>主辦會計：蔡文英</v>
      </c>
    </row>
    <row r="356" ht="15.75">
      <c r="A356" s="24"/>
    </row>
    <row r="357" ht="15.75">
      <c r="A357" s="25"/>
    </row>
    <row r="358" ht="15.75">
      <c r="A358" s="24"/>
    </row>
    <row r="360" ht="15.75">
      <c r="A360" s="24"/>
    </row>
    <row r="361" ht="15.75">
      <c r="A361" s="25"/>
    </row>
    <row r="362" ht="15.75">
      <c r="A362" s="24"/>
    </row>
    <row r="364" ht="15.75">
      <c r="A364" s="24"/>
    </row>
    <row r="365" ht="15.75">
      <c r="A365" s="25"/>
    </row>
    <row r="366" ht="15.75">
      <c r="A366" s="24"/>
    </row>
    <row r="400" ht="15.75">
      <c r="A400" s="24"/>
    </row>
    <row r="401" ht="15.75">
      <c r="A401" s="25"/>
    </row>
    <row r="402" ht="15.75">
      <c r="A402" s="25"/>
    </row>
    <row r="403" ht="15.75">
      <c r="A403" s="25"/>
    </row>
    <row r="404" ht="15.75">
      <c r="A404" s="24"/>
    </row>
    <row r="405" ht="15.75">
      <c r="A405" s="24"/>
    </row>
    <row r="406" ht="15.75">
      <c r="A406" s="24"/>
    </row>
    <row r="407" ht="15.75">
      <c r="A407" s="24"/>
    </row>
    <row r="408" ht="15.75">
      <c r="A408" s="25"/>
    </row>
    <row r="409" ht="15.75">
      <c r="A409" s="25"/>
    </row>
    <row r="410" ht="15.75">
      <c r="A410" s="25"/>
    </row>
    <row r="411" ht="15.75">
      <c r="A411" s="24"/>
    </row>
    <row r="412" ht="15.75">
      <c r="A412" s="24"/>
    </row>
    <row r="602" ht="15.75">
      <c r="A602" s="24"/>
    </row>
  </sheetData>
  <sheetProtection/>
  <mergeCells count="8">
    <mergeCell ref="A2:I2"/>
    <mergeCell ref="A4:I4"/>
    <mergeCell ref="A1:I1"/>
    <mergeCell ref="C34:E34"/>
    <mergeCell ref="G34:I34"/>
    <mergeCell ref="C6:E6"/>
    <mergeCell ref="G6:I6"/>
    <mergeCell ref="A3:I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30" sqref="A30:IV30"/>
    </sheetView>
  </sheetViews>
  <sheetFormatPr defaultColWidth="9.00390625" defaultRowHeight="16.5"/>
  <cols>
    <col min="1" max="1" width="39.50390625" style="0" customWidth="1"/>
    <col min="2" max="2" width="2.50390625" style="0" customWidth="1"/>
    <col min="3" max="3" width="14.25390625" style="0" customWidth="1"/>
    <col min="4" max="4" width="3.75390625" style="0" customWidth="1"/>
    <col min="5" max="5" width="13.625" style="0" customWidth="1"/>
    <col min="6" max="6" width="3.50390625" style="0" customWidth="1"/>
    <col min="7" max="7" width="14.75390625" style="0" bestFit="1" customWidth="1"/>
    <col min="8" max="8" width="3.125" style="0" customWidth="1"/>
    <col min="9" max="9" width="14.75390625" style="0" bestFit="1" customWidth="1"/>
  </cols>
  <sheetData>
    <row r="1" spans="1:9" ht="16.5">
      <c r="A1" s="222" t="s">
        <v>137</v>
      </c>
      <c r="B1" s="222"/>
      <c r="C1" s="222"/>
      <c r="D1" s="222"/>
      <c r="E1" s="222"/>
      <c r="F1" s="222"/>
      <c r="G1" s="222"/>
      <c r="H1" s="222"/>
      <c r="I1" s="222"/>
    </row>
    <row r="2" spans="1:9" ht="16.5">
      <c r="A2" s="222" t="s">
        <v>106</v>
      </c>
      <c r="B2" s="222"/>
      <c r="C2" s="222"/>
      <c r="D2" s="222"/>
      <c r="E2" s="222"/>
      <c r="F2" s="222"/>
      <c r="G2" s="222"/>
      <c r="H2" s="222"/>
      <c r="I2" s="222"/>
    </row>
    <row r="3" spans="1:9" ht="16.5">
      <c r="A3" s="222" t="s">
        <v>173</v>
      </c>
      <c r="B3" s="222"/>
      <c r="C3" s="222"/>
      <c r="D3" s="222"/>
      <c r="E3" s="222"/>
      <c r="F3" s="222"/>
      <c r="G3" s="222"/>
      <c r="H3" s="222"/>
      <c r="I3" s="222"/>
    </row>
    <row r="4" spans="1:9" ht="16.5">
      <c r="A4" s="221" t="s">
        <v>2</v>
      </c>
      <c r="B4" s="221"/>
      <c r="C4" s="221"/>
      <c r="D4" s="221"/>
      <c r="E4" s="221"/>
      <c r="F4" s="221"/>
      <c r="G4" s="221"/>
      <c r="H4" s="221"/>
      <c r="I4" s="221"/>
    </row>
    <row r="5" ht="16.5">
      <c r="A5" s="9"/>
    </row>
    <row r="6" spans="1:9" ht="16.5">
      <c r="A6" s="115"/>
      <c r="B6" s="115"/>
      <c r="C6" s="115"/>
      <c r="D6" s="115"/>
      <c r="E6" s="229" t="s">
        <v>11</v>
      </c>
      <c r="F6" s="229"/>
      <c r="G6" s="229"/>
      <c r="H6" s="110"/>
      <c r="I6" s="115"/>
    </row>
    <row r="7" spans="1:9" ht="16.5">
      <c r="A7" s="115"/>
      <c r="B7" s="115"/>
      <c r="C7" s="153" t="s">
        <v>117</v>
      </c>
      <c r="D7" s="115"/>
      <c r="E7" s="153" t="s">
        <v>12</v>
      </c>
      <c r="F7" s="178"/>
      <c r="G7" s="179" t="s">
        <v>13</v>
      </c>
      <c r="H7" s="115"/>
      <c r="I7" s="153" t="s">
        <v>107</v>
      </c>
    </row>
    <row r="8" spans="1:9" ht="16.5">
      <c r="A8" s="3" t="s">
        <v>181</v>
      </c>
      <c r="B8" s="4"/>
      <c r="C8" s="262">
        <v>6000000</v>
      </c>
      <c r="D8" s="102"/>
      <c r="E8" s="262">
        <v>13367984</v>
      </c>
      <c r="F8" s="102"/>
      <c r="G8" s="262">
        <v>84466090</v>
      </c>
      <c r="H8" s="262"/>
      <c r="I8" s="262">
        <f>SUM(C8:G8)</f>
        <v>103834074</v>
      </c>
    </row>
    <row r="9" spans="1:9" ht="16.5">
      <c r="A9" s="8"/>
      <c r="B9" s="4"/>
      <c r="C9" s="102"/>
      <c r="D9" s="102"/>
      <c r="E9" s="102"/>
      <c r="F9" s="102"/>
      <c r="G9" s="102"/>
      <c r="H9" s="102"/>
      <c r="I9" s="102"/>
    </row>
    <row r="10" spans="1:9" ht="16.5">
      <c r="A10" s="3" t="s">
        <v>182</v>
      </c>
      <c r="B10" s="4"/>
      <c r="C10" s="102"/>
      <c r="D10" s="102"/>
      <c r="E10" s="102"/>
      <c r="F10" s="102"/>
      <c r="G10" s="102"/>
      <c r="H10" s="102"/>
      <c r="I10" s="102"/>
    </row>
    <row r="11" spans="1:9" ht="16.5">
      <c r="A11" s="6" t="s">
        <v>115</v>
      </c>
      <c r="B11" s="4"/>
      <c r="C11" s="158">
        <v>0</v>
      </c>
      <c r="D11" s="158"/>
      <c r="E11" s="158">
        <v>0</v>
      </c>
      <c r="F11" s="102"/>
      <c r="G11" s="163">
        <v>-81000000</v>
      </c>
      <c r="H11" s="102"/>
      <c r="I11" s="163">
        <f>SUM(C11:G11)</f>
        <v>-81000000</v>
      </c>
    </row>
    <row r="12" spans="1:9" ht="16.5">
      <c r="A12" s="6"/>
      <c r="B12" s="4"/>
      <c r="C12" s="102"/>
      <c r="D12" s="102"/>
      <c r="E12" s="102"/>
      <c r="F12" s="102"/>
      <c r="H12" s="102"/>
      <c r="I12" s="102"/>
    </row>
    <row r="13" spans="1:9" ht="16.5">
      <c r="A13" s="3" t="s">
        <v>183</v>
      </c>
      <c r="B13" s="4"/>
      <c r="C13" s="160">
        <v>0</v>
      </c>
      <c r="D13" s="102"/>
      <c r="E13" s="160">
        <v>0</v>
      </c>
      <c r="F13" s="102"/>
      <c r="G13" s="204">
        <v>66993869</v>
      </c>
      <c r="H13" s="102"/>
      <c r="I13" s="161">
        <f>SUM(C13:G13)</f>
        <v>66993869</v>
      </c>
    </row>
    <row r="14" spans="1:9" ht="16.5">
      <c r="A14" s="3" t="s">
        <v>184</v>
      </c>
      <c r="B14" s="4"/>
      <c r="C14" s="159">
        <f>SUM(C8:C13)</f>
        <v>6000000</v>
      </c>
      <c r="D14" s="102"/>
      <c r="E14" s="162">
        <f>SUM(E8:E13)</f>
        <v>13367984</v>
      </c>
      <c r="F14" s="102"/>
      <c r="G14" s="159">
        <f>SUM(G8:G13)</f>
        <v>70459959</v>
      </c>
      <c r="H14" s="102"/>
      <c r="I14" s="159">
        <f>SUM(I8:I13)</f>
        <v>89827943</v>
      </c>
    </row>
    <row r="15" spans="1:9" ht="16.5">
      <c r="A15" s="8"/>
      <c r="B15" s="4"/>
      <c r="C15" s="102"/>
      <c r="D15" s="102"/>
      <c r="E15" s="102"/>
      <c r="F15" s="102"/>
      <c r="G15" s="102"/>
      <c r="H15" s="102"/>
      <c r="I15" s="102"/>
    </row>
    <row r="16" spans="1:9" ht="16.5">
      <c r="A16" s="3" t="s">
        <v>185</v>
      </c>
      <c r="B16" s="4"/>
      <c r="C16" s="102"/>
      <c r="D16" s="102"/>
      <c r="E16" s="102"/>
      <c r="F16" s="102"/>
      <c r="G16" s="102"/>
      <c r="H16" s="102"/>
      <c r="I16" s="102"/>
    </row>
    <row r="17" spans="1:9" ht="16.5">
      <c r="A17" s="6" t="s">
        <v>115</v>
      </c>
      <c r="B17" s="4"/>
      <c r="C17" s="158">
        <v>0</v>
      </c>
      <c r="D17" s="102"/>
      <c r="E17" s="158">
        <v>0</v>
      </c>
      <c r="F17" s="102"/>
      <c r="G17" s="163">
        <v>-40000000</v>
      </c>
      <c r="H17" s="102"/>
      <c r="I17" s="163">
        <f>SUM(C17:G17)</f>
        <v>-40000000</v>
      </c>
    </row>
    <row r="18" spans="1:9" ht="16.5">
      <c r="A18" s="6"/>
      <c r="B18" s="4"/>
      <c r="C18" s="102"/>
      <c r="D18" s="102"/>
      <c r="E18" s="102"/>
      <c r="F18" s="102"/>
      <c r="G18" s="159"/>
      <c r="H18" s="102"/>
      <c r="I18" s="159"/>
    </row>
    <row r="19" spans="1:14" ht="16.5">
      <c r="A19" s="3" t="s">
        <v>186</v>
      </c>
      <c r="B19" s="4"/>
      <c r="C19" s="160">
        <v>0</v>
      </c>
      <c r="D19" s="102"/>
      <c r="E19" s="160">
        <v>0</v>
      </c>
      <c r="F19" s="102"/>
      <c r="G19" s="161">
        <v>43082111</v>
      </c>
      <c r="H19" s="102"/>
      <c r="I19" s="161">
        <f>SUM(C19:G19)</f>
        <v>43082111</v>
      </c>
      <c r="J19" s="155"/>
      <c r="K19" s="155"/>
      <c r="L19" s="155"/>
      <c r="M19" s="155"/>
      <c r="N19" s="155"/>
    </row>
    <row r="20" spans="1:9" ht="16.5">
      <c r="A20" s="8"/>
      <c r="B20" s="4"/>
      <c r="C20" s="102"/>
      <c r="D20" s="102"/>
      <c r="E20" s="102"/>
      <c r="F20" s="102"/>
      <c r="G20" s="102"/>
      <c r="H20" s="102"/>
      <c r="I20" s="102"/>
    </row>
    <row r="21" spans="1:9" ht="17.25" thickBot="1">
      <c r="A21" s="3" t="s">
        <v>187</v>
      </c>
      <c r="B21" s="4"/>
      <c r="C21" s="263">
        <f>SUM(C14:C19)</f>
        <v>6000000</v>
      </c>
      <c r="D21" s="102"/>
      <c r="E21" s="263">
        <f>SUM(E14:E19)</f>
        <v>13367984</v>
      </c>
      <c r="F21" s="102"/>
      <c r="G21" s="263">
        <f>SUM(G14:G19)</f>
        <v>73542070</v>
      </c>
      <c r="H21" s="102"/>
      <c r="I21" s="263">
        <f>SUM(C21:G21)</f>
        <v>92910054</v>
      </c>
    </row>
    <row r="22" ht="17.25" thickTop="1"/>
    <row r="25" ht="16.5">
      <c r="A25" s="111"/>
    </row>
    <row r="30" spans="1:7" ht="16.5" hidden="1">
      <c r="A30" s="10" t="str">
        <f>'IS-中'!A52</f>
        <v>負責人：陳忠誼</v>
      </c>
      <c r="B30" s="20"/>
      <c r="C30" s="14" t="str">
        <f>'IS-中'!C52</f>
        <v>經理人：簡義仁</v>
      </c>
      <c r="D30" s="20"/>
      <c r="E30" s="20"/>
      <c r="F30" s="20"/>
      <c r="G30" s="14" t="str">
        <f>'IS-中'!G52</f>
        <v>主辦會計：蔡文英</v>
      </c>
    </row>
  </sheetData>
  <sheetProtection/>
  <mergeCells count="5">
    <mergeCell ref="E6:G6"/>
    <mergeCell ref="A1:I1"/>
    <mergeCell ref="A2:I2"/>
    <mergeCell ref="A3:I3"/>
    <mergeCell ref="A4:I4"/>
  </mergeCells>
  <printOptions/>
  <pageMargins left="0.5905511811023623" right="0.5905511811023623" top="0.6299212598425197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11" sqref="E11"/>
    </sheetView>
  </sheetViews>
  <sheetFormatPr defaultColWidth="9.00390625" defaultRowHeight="16.5"/>
  <cols>
    <col min="1" max="1" width="42.00390625" style="0" customWidth="1"/>
    <col min="2" max="2" width="2.875" style="0" customWidth="1"/>
    <col min="3" max="3" width="14.125" style="0" bestFit="1" customWidth="1"/>
    <col min="5" max="5" width="14.125" style="0" bestFit="1" customWidth="1"/>
  </cols>
  <sheetData>
    <row r="1" spans="1:5" ht="16.5">
      <c r="A1" s="222" t="s">
        <v>137</v>
      </c>
      <c r="B1" s="222"/>
      <c r="C1" s="222"/>
      <c r="D1" s="222"/>
      <c r="E1" s="222"/>
    </row>
    <row r="2" spans="1:5" ht="16.5">
      <c r="A2" s="222" t="s">
        <v>114</v>
      </c>
      <c r="B2" s="222"/>
      <c r="C2" s="222"/>
      <c r="D2" s="222"/>
      <c r="E2" s="222"/>
    </row>
    <row r="3" spans="1:5" ht="16.5">
      <c r="A3" s="222" t="s">
        <v>194</v>
      </c>
      <c r="B3" s="222"/>
      <c r="C3" s="222"/>
      <c r="D3" s="222"/>
      <c r="E3" s="222"/>
    </row>
    <row r="4" spans="1:5" ht="16.5">
      <c r="A4" s="221" t="s">
        <v>2</v>
      </c>
      <c r="B4" s="221"/>
      <c r="C4" s="221"/>
      <c r="D4" s="221"/>
      <c r="E4" s="221"/>
    </row>
    <row r="5" ht="16.5">
      <c r="A5" s="1"/>
    </row>
    <row r="6" spans="1:5" ht="16.5">
      <c r="A6" s="2"/>
      <c r="B6" s="2"/>
      <c r="C6" s="16" t="s">
        <v>195</v>
      </c>
      <c r="D6" s="109"/>
      <c r="E6" s="16" t="s">
        <v>196</v>
      </c>
    </row>
    <row r="7" spans="1:5" ht="16.5">
      <c r="A7" s="156" t="s">
        <v>109</v>
      </c>
      <c r="B7" s="2"/>
      <c r="C7" s="115"/>
      <c r="D7" s="115"/>
      <c r="E7" s="115"/>
    </row>
    <row r="8" spans="1:5" ht="16.5">
      <c r="A8" s="180" t="s">
        <v>145</v>
      </c>
      <c r="B8" s="2"/>
      <c r="C8" s="250">
        <v>43082111</v>
      </c>
      <c r="D8" s="99"/>
      <c r="E8" s="250">
        <v>66993869</v>
      </c>
    </row>
    <row r="9" spans="1:5" ht="16.5">
      <c r="A9" s="180" t="s">
        <v>146</v>
      </c>
      <c r="B9" s="2"/>
      <c r="C9" s="157">
        <v>235158</v>
      </c>
      <c r="D9" s="157"/>
      <c r="E9" s="157">
        <v>239517</v>
      </c>
    </row>
    <row r="10" spans="1:5" ht="16.5">
      <c r="A10" s="180" t="s">
        <v>197</v>
      </c>
      <c r="B10" s="2"/>
      <c r="C10" s="181">
        <v>105000</v>
      </c>
      <c r="D10" s="157"/>
      <c r="E10" s="143">
        <v>0</v>
      </c>
    </row>
    <row r="11" spans="1:5" ht="16.5">
      <c r="A11" s="180" t="s">
        <v>147</v>
      </c>
      <c r="B11" s="2"/>
      <c r="C11" s="181">
        <v>-9467</v>
      </c>
      <c r="D11" s="181"/>
      <c r="E11" s="181">
        <v>-12751</v>
      </c>
    </row>
    <row r="12" spans="1:5" ht="16.5">
      <c r="A12" s="180" t="s">
        <v>198</v>
      </c>
      <c r="B12" s="2"/>
      <c r="C12" s="181">
        <v>-16977</v>
      </c>
      <c r="D12" s="181"/>
      <c r="E12" s="143">
        <v>0</v>
      </c>
    </row>
    <row r="13" spans="1:5" ht="16.5">
      <c r="A13" s="180" t="s">
        <v>159</v>
      </c>
      <c r="B13" s="2"/>
      <c r="C13" s="143">
        <v>0</v>
      </c>
      <c r="D13" s="181"/>
      <c r="E13" s="182">
        <v>6289</v>
      </c>
    </row>
    <row r="14" spans="1:5" ht="16.5">
      <c r="A14" s="180" t="s">
        <v>148</v>
      </c>
      <c r="B14" s="2"/>
      <c r="C14" s="181"/>
      <c r="D14" s="181"/>
      <c r="E14" s="181"/>
    </row>
    <row r="15" spans="1:5" ht="16.5">
      <c r="A15" s="180" t="s">
        <v>149</v>
      </c>
      <c r="B15" s="2"/>
      <c r="C15" s="181">
        <v>-700072</v>
      </c>
      <c r="D15" s="181"/>
      <c r="E15" s="181">
        <v>2552545</v>
      </c>
    </row>
    <row r="16" spans="1:5" ht="16.5">
      <c r="A16" s="180" t="s">
        <v>160</v>
      </c>
      <c r="B16" s="2"/>
      <c r="C16" s="181">
        <v>-592141</v>
      </c>
      <c r="D16" s="181"/>
      <c r="E16" s="181">
        <v>337190</v>
      </c>
    </row>
    <row r="17" spans="1:5" ht="16.5">
      <c r="A17" s="180" t="s">
        <v>150</v>
      </c>
      <c r="B17" s="2"/>
      <c r="C17" s="181">
        <v>1688294</v>
      </c>
      <c r="D17" s="181"/>
      <c r="E17" s="181">
        <v>-286544</v>
      </c>
    </row>
    <row r="18" spans="1:5" ht="16.5">
      <c r="A18" s="180" t="s">
        <v>151</v>
      </c>
      <c r="B18" s="2"/>
      <c r="C18" s="181">
        <v>-17308829</v>
      </c>
      <c r="D18" s="181"/>
      <c r="E18" s="181">
        <v>13436072</v>
      </c>
    </row>
    <row r="19" spans="1:5" ht="16.5">
      <c r="A19" s="180" t="s">
        <v>152</v>
      </c>
      <c r="B19" s="2"/>
      <c r="C19" s="183">
        <f>SUM(C8:C18)</f>
        <v>26483077</v>
      </c>
      <c r="D19" s="181"/>
      <c r="E19" s="183">
        <f>SUM(E8:E18)</f>
        <v>83266187</v>
      </c>
    </row>
    <row r="20" spans="1:5" ht="16.5">
      <c r="A20" s="2"/>
      <c r="B20" s="2"/>
      <c r="C20" s="181"/>
      <c r="D20" s="181"/>
      <c r="E20" s="181"/>
    </row>
    <row r="21" spans="1:5" ht="16.5">
      <c r="A21" s="156" t="s">
        <v>110</v>
      </c>
      <c r="B21" s="2"/>
      <c r="C21" s="181"/>
      <c r="D21" s="181"/>
      <c r="E21" s="181"/>
    </row>
    <row r="22" spans="1:5" ht="16.5">
      <c r="A22" s="180" t="s">
        <v>199</v>
      </c>
      <c r="B22" s="2"/>
      <c r="C22" s="140">
        <v>15027049</v>
      </c>
      <c r="D22" s="181"/>
      <c r="E22" s="140">
        <v>0</v>
      </c>
    </row>
    <row r="23" spans="1:5" ht="16.5">
      <c r="A23" s="180" t="s">
        <v>118</v>
      </c>
      <c r="B23" s="2"/>
      <c r="C23" s="181">
        <v>-106390</v>
      </c>
      <c r="D23" s="181"/>
      <c r="E23" s="181">
        <v>-7928</v>
      </c>
    </row>
    <row r="24" spans="1:5" ht="16.5">
      <c r="A24" s="180" t="s">
        <v>200</v>
      </c>
      <c r="B24" s="2"/>
      <c r="C24" s="181">
        <v>-630000</v>
      </c>
      <c r="D24" s="181"/>
      <c r="E24" s="143">
        <v>0</v>
      </c>
    </row>
    <row r="25" spans="1:5" ht="16.5">
      <c r="A25" s="180" t="s">
        <v>119</v>
      </c>
      <c r="B25" s="2"/>
      <c r="C25" s="143">
        <v>0</v>
      </c>
      <c r="D25" s="181"/>
      <c r="E25" s="181">
        <v>63</v>
      </c>
    </row>
    <row r="26" spans="1:5" ht="16.5">
      <c r="A26" s="180" t="s">
        <v>120</v>
      </c>
      <c r="B26" s="2"/>
      <c r="C26" s="143">
        <v>0</v>
      </c>
      <c r="D26" s="181"/>
      <c r="E26" s="181">
        <v>-2003000</v>
      </c>
    </row>
    <row r="27" spans="1:5" ht="16.5">
      <c r="A27" s="180" t="s">
        <v>201</v>
      </c>
      <c r="B27" s="2"/>
      <c r="C27" s="183">
        <f>SUM(C22:C26)</f>
        <v>14290659</v>
      </c>
      <c r="D27" s="181"/>
      <c r="E27" s="183">
        <f>SUM(E22:E26)</f>
        <v>-2010865</v>
      </c>
    </row>
    <row r="28" spans="1:5" ht="16.5">
      <c r="A28" s="180"/>
      <c r="B28" s="2"/>
      <c r="C28" s="184"/>
      <c r="D28" s="181"/>
      <c r="E28" s="184"/>
    </row>
    <row r="29" spans="1:5" ht="16.5">
      <c r="A29" s="156" t="s">
        <v>121</v>
      </c>
      <c r="B29" s="2"/>
      <c r="C29" s="184"/>
      <c r="D29" s="181"/>
      <c r="E29" s="184"/>
    </row>
    <row r="30" spans="1:5" ht="16.5">
      <c r="A30" s="180" t="s">
        <v>122</v>
      </c>
      <c r="B30" s="2"/>
      <c r="C30" s="184">
        <v>-40000000</v>
      </c>
      <c r="D30" s="181"/>
      <c r="E30" s="184">
        <v>-81000000</v>
      </c>
    </row>
    <row r="31" spans="1:5" ht="16.5">
      <c r="A31" s="180" t="s">
        <v>153</v>
      </c>
      <c r="B31" s="2"/>
      <c r="C31" s="183">
        <f>SUM(C30)</f>
        <v>-40000000</v>
      </c>
      <c r="D31" s="181"/>
      <c r="E31" s="183">
        <f>SUM(E30)</f>
        <v>-81000000</v>
      </c>
    </row>
    <row r="32" spans="1:5" ht="16.5">
      <c r="A32" s="2"/>
      <c r="B32" s="2"/>
      <c r="C32" s="181"/>
      <c r="D32" s="181"/>
      <c r="E32" s="181"/>
    </row>
    <row r="33" spans="1:5" ht="16.5">
      <c r="A33" s="156" t="s">
        <v>202</v>
      </c>
      <c r="B33" s="2"/>
      <c r="C33" s="181">
        <f>C31+C27+C19</f>
        <v>773736</v>
      </c>
      <c r="D33" s="181"/>
      <c r="E33" s="181">
        <f>E31+E27+E19</f>
        <v>255322</v>
      </c>
    </row>
    <row r="34" spans="1:6" ht="16.5">
      <c r="A34" s="2"/>
      <c r="B34" s="2"/>
      <c r="C34" s="99"/>
      <c r="D34" s="99"/>
      <c r="E34" s="99"/>
      <c r="F34" s="103"/>
    </row>
    <row r="35" spans="1:6" ht="16.5">
      <c r="A35" s="156" t="s">
        <v>111</v>
      </c>
      <c r="B35" s="2"/>
      <c r="C35" s="105">
        <v>105472469</v>
      </c>
      <c r="D35" s="99"/>
      <c r="E35" s="105">
        <v>105217147</v>
      </c>
      <c r="F35" s="103"/>
    </row>
    <row r="36" spans="1:6" ht="16.5">
      <c r="A36" s="2"/>
      <c r="B36" s="2"/>
      <c r="C36" s="99"/>
      <c r="D36" s="99"/>
      <c r="E36" s="99"/>
      <c r="F36" s="103"/>
    </row>
    <row r="37" spans="1:6" ht="17.25" thickBot="1">
      <c r="A37" s="156" t="s">
        <v>112</v>
      </c>
      <c r="B37" s="2"/>
      <c r="C37" s="249">
        <f>SUM(C33:C35)</f>
        <v>106246205</v>
      </c>
      <c r="D37" s="99"/>
      <c r="E37" s="249">
        <f>SUM(E33:E35)</f>
        <v>105472469</v>
      </c>
      <c r="F37" s="103"/>
    </row>
    <row r="38" spans="1:6" ht="17.25" thickTop="1">
      <c r="A38" s="2"/>
      <c r="B38" s="2"/>
      <c r="C38" s="99"/>
      <c r="D38" s="99"/>
      <c r="E38" s="99"/>
      <c r="F38" s="103"/>
    </row>
    <row r="39" spans="1:5" ht="16.5">
      <c r="A39" s="156" t="s">
        <v>113</v>
      </c>
      <c r="B39" s="2"/>
      <c r="C39" s="115"/>
      <c r="D39" s="115"/>
      <c r="E39" s="115"/>
    </row>
    <row r="40" spans="1:5" ht="17.25" thickBot="1">
      <c r="A40" s="180" t="s">
        <v>123</v>
      </c>
      <c r="B40" s="2"/>
      <c r="C40" s="249">
        <v>0</v>
      </c>
      <c r="D40" s="99"/>
      <c r="E40" s="249">
        <v>0</v>
      </c>
    </row>
    <row r="41" spans="1:5" ht="18" thickBot="1" thickTop="1">
      <c r="A41" s="180" t="s">
        <v>124</v>
      </c>
      <c r="B41" s="2"/>
      <c r="C41" s="249">
        <v>27594791</v>
      </c>
      <c r="D41" s="99"/>
      <c r="E41" s="249">
        <v>183193</v>
      </c>
    </row>
    <row r="42" ht="17.25" thickTop="1"/>
    <row r="45" ht="16.5">
      <c r="A45" s="111"/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workbookViewId="0" topLeftCell="A1">
      <selection activeCell="A27" sqref="A27:IV27"/>
    </sheetView>
  </sheetViews>
  <sheetFormatPr defaultColWidth="9.00390625" defaultRowHeight="16.5"/>
  <cols>
    <col min="1" max="1" width="9.125" style="0" customWidth="1"/>
    <col min="3" max="3" width="29.875" style="0" customWidth="1"/>
    <col min="4" max="4" width="5.375" style="0" customWidth="1"/>
    <col min="5" max="5" width="18.25390625" style="59" customWidth="1"/>
    <col min="6" max="6" width="1.4921875" style="0" customWidth="1"/>
    <col min="7" max="7" width="5.625" style="0" customWidth="1"/>
    <col min="8" max="8" width="2.00390625" style="26" customWidth="1"/>
    <col min="9" max="9" width="18.25390625" style="0" customWidth="1"/>
    <col min="10" max="10" width="1.875" style="0" customWidth="1"/>
    <col min="11" max="11" width="5.625" style="0" customWidth="1"/>
    <col min="12" max="12" width="1.625" style="0" customWidth="1"/>
    <col min="13" max="14" width="9.625" style="0" customWidth="1"/>
    <col min="15" max="15" width="29.875" style="0" customWidth="1"/>
    <col min="16" max="16" width="2.375" style="0" customWidth="1"/>
    <col min="17" max="17" width="18.25390625" style="60" customWidth="1"/>
    <col min="18" max="18" width="2.00390625" style="60" customWidth="1"/>
    <col min="19" max="19" width="5.625" style="60" customWidth="1"/>
    <col min="20" max="20" width="3.00390625" style="194" customWidth="1"/>
    <col min="21" max="21" width="18.25390625" style="0" customWidth="1"/>
    <col min="22" max="22" width="1.37890625" style="26" customWidth="1"/>
    <col min="23" max="23" width="5.625" style="60" customWidth="1"/>
  </cols>
  <sheetData>
    <row r="1" spans="1:23" s="31" customFormat="1" ht="27" customHeight="1">
      <c r="A1" s="230" t="s">
        <v>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3" s="31" customFormat="1" ht="27" customHeight="1">
      <c r="A2" s="230" t="s">
        <v>34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s="31" customFormat="1" ht="27" customHeight="1">
      <c r="A3" s="230" t="s">
        <v>174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23" s="31" customFormat="1" ht="27" customHeight="1">
      <c r="A4" s="232" t="s">
        <v>135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 s="36" customFormat="1" ht="27" customHeight="1">
      <c r="A5" s="32"/>
      <c r="B5" s="32"/>
      <c r="C5" s="32"/>
      <c r="D5" s="32"/>
      <c r="E5" s="231">
        <v>41274</v>
      </c>
      <c r="F5" s="231"/>
      <c r="G5" s="231"/>
      <c r="H5" s="33"/>
      <c r="I5" s="231">
        <v>40908</v>
      </c>
      <c r="J5" s="231"/>
      <c r="K5" s="231"/>
      <c r="L5" s="35"/>
      <c r="M5" s="32"/>
      <c r="N5" s="32"/>
      <c r="O5" s="32"/>
      <c r="P5" s="32"/>
      <c r="Q5" s="231">
        <f>E5</f>
        <v>41274</v>
      </c>
      <c r="R5" s="231"/>
      <c r="S5" s="231"/>
      <c r="T5" s="210"/>
      <c r="U5" s="231">
        <f>I5</f>
        <v>40908</v>
      </c>
      <c r="V5" s="231"/>
      <c r="W5" s="231"/>
    </row>
    <row r="6" spans="1:23" s="36" customFormat="1" ht="27" customHeight="1">
      <c r="A6" s="236" t="s">
        <v>35</v>
      </c>
      <c r="B6" s="235"/>
      <c r="C6" s="235"/>
      <c r="D6" s="37"/>
      <c r="E6" s="38" t="s">
        <v>36</v>
      </c>
      <c r="F6" s="33"/>
      <c r="G6" s="34" t="s">
        <v>37</v>
      </c>
      <c r="H6" s="33"/>
      <c r="I6" s="38" t="s">
        <v>36</v>
      </c>
      <c r="J6" s="187"/>
      <c r="K6" s="34" t="s">
        <v>37</v>
      </c>
      <c r="L6" s="39"/>
      <c r="M6" s="234" t="s">
        <v>38</v>
      </c>
      <c r="N6" s="235"/>
      <c r="O6" s="235"/>
      <c r="P6" s="39"/>
      <c r="Q6" s="38" t="s">
        <v>36</v>
      </c>
      <c r="R6" s="40"/>
      <c r="S6" s="41" t="s">
        <v>37</v>
      </c>
      <c r="T6" s="40"/>
      <c r="U6" s="38" t="s">
        <v>36</v>
      </c>
      <c r="V6" s="187"/>
      <c r="W6" s="192" t="s">
        <v>37</v>
      </c>
    </row>
    <row r="7" spans="1:23" s="36" customFormat="1" ht="27" customHeight="1">
      <c r="A7" s="42" t="s">
        <v>39</v>
      </c>
      <c r="B7" s="32"/>
      <c r="C7" s="32"/>
      <c r="D7" s="32"/>
      <c r="E7" s="43"/>
      <c r="F7" s="32"/>
      <c r="G7" s="32"/>
      <c r="H7" s="46"/>
      <c r="I7" s="43"/>
      <c r="J7" s="51"/>
      <c r="K7" s="32"/>
      <c r="L7" s="32"/>
      <c r="M7" s="42" t="s">
        <v>40</v>
      </c>
      <c r="N7" s="32"/>
      <c r="O7" s="32"/>
      <c r="P7" s="32"/>
      <c r="Q7" s="44"/>
      <c r="R7" s="44"/>
      <c r="S7" s="44"/>
      <c r="T7" s="50"/>
      <c r="U7" s="44"/>
      <c r="V7" s="50"/>
      <c r="W7" s="44"/>
    </row>
    <row r="8" spans="1:23" s="36" customFormat="1" ht="27" customHeight="1">
      <c r="A8" s="32" t="s">
        <v>41</v>
      </c>
      <c r="B8" s="32"/>
      <c r="C8" s="32"/>
      <c r="D8" s="32"/>
      <c r="E8" s="190">
        <f>'BS-中'!C9</f>
        <v>106246205</v>
      </c>
      <c r="F8" s="126">
        <f>'BS-中'!D9</f>
        <v>0</v>
      </c>
      <c r="G8" s="128">
        <f>'BS-中'!E9</f>
        <v>80.37979854370509</v>
      </c>
      <c r="H8" s="129"/>
      <c r="I8" s="190">
        <f>'BS-中'!G9</f>
        <v>105472469</v>
      </c>
      <c r="J8" s="126">
        <f>'BS-中'!H9</f>
        <v>0</v>
      </c>
      <c r="K8" s="128">
        <f>'BS-中'!I9</f>
        <v>72.8810446326903</v>
      </c>
      <c r="L8" s="32"/>
      <c r="M8" s="32" t="s">
        <v>42</v>
      </c>
      <c r="N8" s="46"/>
      <c r="O8" s="32"/>
      <c r="P8" s="32"/>
      <c r="Q8" s="191">
        <f>'BS-中'!M9</f>
        <v>26166000</v>
      </c>
      <c r="R8" s="195"/>
      <c r="S8" s="196">
        <f>'BS-中'!O9</f>
        <v>19.795698196416403</v>
      </c>
      <c r="T8" s="50"/>
      <c r="U8" s="191">
        <f>'BS-中'!Q9</f>
        <v>24477706</v>
      </c>
      <c r="V8" s="195"/>
      <c r="W8" s="196">
        <f>'BS-中'!S9</f>
        <v>16.913994717350093</v>
      </c>
    </row>
    <row r="9" spans="1:23" s="36" customFormat="1" ht="27" customHeight="1">
      <c r="A9" s="49" t="s">
        <v>44</v>
      </c>
      <c r="B9" s="32"/>
      <c r="C9" s="32"/>
      <c r="D9" s="32"/>
      <c r="E9" s="127">
        <f>'BS-中'!C10</f>
        <v>19576261</v>
      </c>
      <c r="F9" s="186">
        <f>'BS-中'!D10</f>
        <v>0</v>
      </c>
      <c r="G9" s="127">
        <f>'BS-中'!E10</f>
        <v>14.81027878048906</v>
      </c>
      <c r="H9" s="130"/>
      <c r="I9" s="131">
        <f>'BS-中'!G10</f>
        <v>18876189</v>
      </c>
      <c r="J9" s="131">
        <f>'BS-中'!H10</f>
        <v>0</v>
      </c>
      <c r="K9" s="131">
        <f>'BS-中'!I10</f>
        <v>13.043369383948885</v>
      </c>
      <c r="L9" s="32"/>
      <c r="M9" s="32" t="s">
        <v>43</v>
      </c>
      <c r="N9" s="32"/>
      <c r="O9" s="32"/>
      <c r="P9" s="32"/>
      <c r="Q9" s="48">
        <f>'BS-中'!M10</f>
        <v>13104179</v>
      </c>
      <c r="R9" s="50"/>
      <c r="S9" s="48">
        <f>'BS-中'!O10</f>
        <v>9.91387191759603</v>
      </c>
      <c r="T9" s="185"/>
      <c r="U9" s="48">
        <f>'BS-中'!Q10</f>
        <v>30413008</v>
      </c>
      <c r="V9" s="50"/>
      <c r="W9" s="48">
        <f>'BS-中'!S10</f>
        <v>21.01526412036839</v>
      </c>
    </row>
    <row r="10" spans="1:23" s="36" customFormat="1" ht="27" customHeight="1">
      <c r="A10" s="32" t="s">
        <v>161</v>
      </c>
      <c r="B10" s="32"/>
      <c r="C10" s="32"/>
      <c r="D10" s="32"/>
      <c r="E10" s="127">
        <f>'BS-中'!C11</f>
        <v>667678</v>
      </c>
      <c r="F10" s="186">
        <f>'BS-中'!D11</f>
        <v>0</v>
      </c>
      <c r="G10" s="127">
        <f>'BS-中'!E11</f>
        <v>0.505126965542571</v>
      </c>
      <c r="H10" s="130"/>
      <c r="I10" s="132">
        <f>'BS-中'!G11</f>
        <v>75537</v>
      </c>
      <c r="J10" s="186">
        <f>'BS-中'!H11</f>
        <v>0</v>
      </c>
      <c r="K10" s="132" t="str">
        <f>'BS-中'!I11</f>
        <v>-</v>
      </c>
      <c r="L10" s="32"/>
      <c r="M10" s="145" t="s">
        <v>88</v>
      </c>
      <c r="N10" s="145"/>
      <c r="O10" s="32"/>
      <c r="P10" s="32"/>
      <c r="Q10" s="48">
        <f>SUM(Q8:Q9)</f>
        <v>39270179</v>
      </c>
      <c r="R10" s="50"/>
      <c r="S10" s="48">
        <f>SUM(S8:S9)</f>
        <v>29.709570114012433</v>
      </c>
      <c r="T10" s="50"/>
      <c r="U10" s="48">
        <f>SUM(U8:U9)</f>
        <v>54890714</v>
      </c>
      <c r="V10" s="50"/>
      <c r="W10" s="48">
        <f>SUM(W8:W9)</f>
        <v>37.92925883771848</v>
      </c>
    </row>
    <row r="11" spans="1:23" s="36" customFormat="1" ht="27" customHeight="1">
      <c r="A11" s="199" t="s">
        <v>166</v>
      </c>
      <c r="B11" s="37"/>
      <c r="C11" s="37"/>
      <c r="D11" s="32"/>
      <c r="E11" s="133">
        <f>'BS-中'!C12</f>
        <v>126490144</v>
      </c>
      <c r="F11" s="186">
        <f>'BS-中'!D12</f>
        <v>0</v>
      </c>
      <c r="G11" s="133">
        <f>'BS-中'!E12</f>
        <v>95.69520428973672</v>
      </c>
      <c r="H11" s="186"/>
      <c r="I11" s="133">
        <f>'BS-中'!G12</f>
        <v>124424195</v>
      </c>
      <c r="J11" s="186">
        <f>'BS-中'!H12</f>
        <v>0</v>
      </c>
      <c r="K11" s="133">
        <f>'BS-中'!I12</f>
        <v>85.92441401663919</v>
      </c>
      <c r="L11" s="32"/>
      <c r="M11" s="32"/>
      <c r="N11" s="32"/>
      <c r="O11" s="32"/>
      <c r="P11" s="32"/>
      <c r="Q11" s="46"/>
      <c r="R11" s="46"/>
      <c r="S11" s="46"/>
      <c r="T11" s="46"/>
      <c r="U11" s="46"/>
      <c r="V11" s="46"/>
      <c r="W11" s="46"/>
    </row>
    <row r="12" spans="1:23" s="36" customFormat="1" ht="27" customHeight="1">
      <c r="A12" s="32"/>
      <c r="B12" s="32"/>
      <c r="C12" s="32"/>
      <c r="D12" s="32"/>
      <c r="E12" s="32"/>
      <c r="F12" s="46"/>
      <c r="G12" s="32"/>
      <c r="H12" s="46"/>
      <c r="I12" s="32"/>
      <c r="J12" s="46"/>
      <c r="K12" s="32"/>
      <c r="L12" s="32"/>
      <c r="M12" s="56" t="s">
        <v>31</v>
      </c>
      <c r="N12" s="54"/>
      <c r="O12" s="35"/>
      <c r="P12" s="32"/>
      <c r="Q12" s="44"/>
      <c r="R12" s="50"/>
      <c r="S12" s="44"/>
      <c r="T12" s="50"/>
      <c r="U12" s="44"/>
      <c r="V12" s="50"/>
      <c r="W12" s="44"/>
    </row>
    <row r="13" spans="1:23" s="36" customFormat="1" ht="27" customHeight="1">
      <c r="A13" s="205" t="s">
        <v>126</v>
      </c>
      <c r="B13" s="211"/>
      <c r="C13" s="211"/>
      <c r="D13" s="32"/>
      <c r="E13" s="212">
        <f>'BS-中'!C14</f>
        <v>0</v>
      </c>
      <c r="F13" s="213">
        <f>'BS-中'!D14</f>
        <v>0</v>
      </c>
      <c r="G13" s="212">
        <f>'BS-中'!E14</f>
        <v>0</v>
      </c>
      <c r="H13" s="51"/>
      <c r="I13" s="132">
        <f>'BS-中'!G14</f>
        <v>15000605</v>
      </c>
      <c r="J13" s="186">
        <f>'BS-中'!H14</f>
        <v>0</v>
      </c>
      <c r="K13" s="132">
        <f>'BS-中'!I14</f>
        <v>10.365356693435873</v>
      </c>
      <c r="L13" s="32"/>
      <c r="M13" s="49" t="s">
        <v>46</v>
      </c>
      <c r="N13" s="32"/>
      <c r="O13" s="32"/>
      <c r="P13" s="32"/>
      <c r="Q13" s="44">
        <f>'BS-中'!M14</f>
        <v>6000000</v>
      </c>
      <c r="R13" s="50"/>
      <c r="S13" s="44">
        <f>'BS-中'!O14</f>
        <v>3.5392566375639545</v>
      </c>
      <c r="T13" s="50"/>
      <c r="U13" s="44">
        <f>'BS-中'!Q14</f>
        <v>6000000</v>
      </c>
      <c r="V13" s="50"/>
      <c r="W13" s="44">
        <f>'BS-中'!S14</f>
        <v>4.145975456364275</v>
      </c>
    </row>
    <row r="14" spans="1:23" s="36" customFormat="1" ht="27" customHeight="1">
      <c r="A14" s="55"/>
      <c r="B14" s="37"/>
      <c r="C14" s="37"/>
      <c r="D14" s="32"/>
      <c r="E14" s="213"/>
      <c r="F14" s="46"/>
      <c r="G14" s="51"/>
      <c r="H14" s="51"/>
      <c r="I14" s="51"/>
      <c r="J14" s="51"/>
      <c r="K14" s="51"/>
      <c r="L14" s="32"/>
      <c r="M14" s="32" t="s">
        <v>48</v>
      </c>
      <c r="N14" s="32"/>
      <c r="O14" s="32"/>
      <c r="P14" s="32"/>
      <c r="Q14" s="44"/>
      <c r="R14" s="50"/>
      <c r="S14" s="44"/>
      <c r="T14" s="50"/>
      <c r="U14" s="44"/>
      <c r="V14" s="50"/>
      <c r="W14" s="44"/>
    </row>
    <row r="15" spans="1:23" s="36" customFormat="1" ht="27" customHeight="1">
      <c r="A15" s="42" t="s">
        <v>45</v>
      </c>
      <c r="B15" s="37"/>
      <c r="C15" s="37"/>
      <c r="D15" s="32"/>
      <c r="E15" s="53">
        <f>'BS-中'!C16</f>
        <v>708637</v>
      </c>
      <c r="F15" s="51">
        <f>'BS-中'!D16</f>
        <v>0</v>
      </c>
      <c r="G15" s="53">
        <f>'BS-中'!E16</f>
        <v>0.5361142009789013</v>
      </c>
      <c r="H15" s="51"/>
      <c r="I15" s="53">
        <f>'BS-中'!G16</f>
        <v>837405</v>
      </c>
      <c r="J15" s="51">
        <f>'BS-中'!H16</f>
        <v>0</v>
      </c>
      <c r="K15" s="53">
        <f>'BS-中'!I16</f>
        <v>0.578643429506121</v>
      </c>
      <c r="L15" s="32"/>
      <c r="M15" s="32" t="s">
        <v>49</v>
      </c>
      <c r="N15" s="32"/>
      <c r="O15" s="32"/>
      <c r="P15" s="32"/>
      <c r="Q15" s="44">
        <f>'BS-中'!M16</f>
        <v>13367984</v>
      </c>
      <c r="R15" s="50"/>
      <c r="S15" s="44">
        <f>'BS-中'!O16</f>
        <v>10.113451683808123</v>
      </c>
      <c r="T15" s="50"/>
      <c r="U15" s="44">
        <f>'BS-中'!Q16</f>
        <v>13367984</v>
      </c>
      <c r="V15" s="50"/>
      <c r="W15" s="44">
        <f>'BS-中'!S16</f>
        <v>9.237222260845055</v>
      </c>
    </row>
    <row r="16" spans="1:23" s="36" customFormat="1" ht="27" customHeight="1">
      <c r="A16" s="42"/>
      <c r="B16" s="32"/>
      <c r="C16" s="32"/>
      <c r="D16" s="32"/>
      <c r="E16" s="51"/>
      <c r="F16" s="46"/>
      <c r="G16" s="185"/>
      <c r="H16" s="185"/>
      <c r="I16" s="51"/>
      <c r="J16" s="51"/>
      <c r="K16" s="185"/>
      <c r="L16" s="32"/>
      <c r="M16" s="32" t="s">
        <v>50</v>
      </c>
      <c r="N16" s="32"/>
      <c r="O16" s="32"/>
      <c r="P16" s="32"/>
      <c r="Q16" s="48">
        <f>'BS-中'!M17</f>
        <v>73542070</v>
      </c>
      <c r="R16" s="50"/>
      <c r="S16" s="48">
        <f>'BS-中'!O17</f>
        <v>55.6377215646155</v>
      </c>
      <c r="T16" s="50"/>
      <c r="U16" s="48">
        <f>'BS-中'!Q17</f>
        <v>70459959</v>
      </c>
      <c r="V16" s="50"/>
      <c r="W16" s="48">
        <f>'BS-中'!S17</f>
        <v>48.68754344507219</v>
      </c>
    </row>
    <row r="17" spans="1:23" s="36" customFormat="1" ht="27" customHeight="1">
      <c r="A17" s="42" t="s">
        <v>212</v>
      </c>
      <c r="B17" s="32"/>
      <c r="C17" s="32"/>
      <c r="D17" s="32"/>
      <c r="E17" s="53">
        <f>'BS-中'!C18</f>
        <v>525000</v>
      </c>
      <c r="F17" s="51">
        <f>'BS-中'!D18</f>
        <v>0</v>
      </c>
      <c r="G17" s="218" t="s">
        <v>74</v>
      </c>
      <c r="H17" s="215"/>
      <c r="I17" s="214">
        <f>'BS-中'!G18</f>
        <v>0</v>
      </c>
      <c r="J17" s="215">
        <f>'BS-中'!H18</f>
        <v>0</v>
      </c>
      <c r="K17" s="219" t="s">
        <v>74</v>
      </c>
      <c r="L17" s="216"/>
      <c r="M17" s="217" t="s">
        <v>51</v>
      </c>
      <c r="N17" s="32"/>
      <c r="O17" s="32"/>
      <c r="P17" s="32"/>
      <c r="Q17" s="48">
        <f>SUM(Q13:Q16)</f>
        <v>92910054</v>
      </c>
      <c r="R17" s="50"/>
      <c r="S17" s="48">
        <f>'BS-中'!O18</f>
        <v>70.29042988598758</v>
      </c>
      <c r="T17" s="50"/>
      <c r="U17" s="48">
        <f>SUM(U13:U16)</f>
        <v>89827943</v>
      </c>
      <c r="V17" s="50"/>
      <c r="W17" s="48">
        <f>'BS-中'!S18</f>
        <v>62.07074116228152</v>
      </c>
    </row>
    <row r="18" spans="1:23" s="36" customFormat="1" ht="27" customHeight="1">
      <c r="A18" s="42"/>
      <c r="B18" s="32"/>
      <c r="C18" s="32"/>
      <c r="D18" s="32"/>
      <c r="E18" s="51"/>
      <c r="F18" s="46"/>
      <c r="G18" s="185"/>
      <c r="H18" s="185"/>
      <c r="I18" s="51"/>
      <c r="J18" s="51"/>
      <c r="K18" s="185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s="36" customFormat="1" ht="27" customHeight="1">
      <c r="A19" s="42" t="s">
        <v>47</v>
      </c>
      <c r="B19" s="32"/>
      <c r="C19" s="32"/>
      <c r="D19" s="32"/>
      <c r="E19" s="51"/>
      <c r="F19" s="46"/>
      <c r="G19" s="47"/>
      <c r="H19" s="185"/>
      <c r="I19" s="51"/>
      <c r="J19" s="51"/>
      <c r="K19" s="47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s="36" customFormat="1" ht="27" customHeight="1">
      <c r="A20" s="49" t="s">
        <v>82</v>
      </c>
      <c r="B20" s="32"/>
      <c r="C20" s="32"/>
      <c r="D20" s="32"/>
      <c r="E20" s="53">
        <f>'BS-中'!C21</f>
        <v>4456452</v>
      </c>
      <c r="F20" s="51">
        <f>'BS-中'!D21</f>
        <v>0</v>
      </c>
      <c r="G20" s="53">
        <f>'BS-中'!E21</f>
        <v>3.3714965534975265</v>
      </c>
      <c r="H20" s="185"/>
      <c r="I20" s="53">
        <f>'BS-中'!G21</f>
        <v>4456452</v>
      </c>
      <c r="J20" s="51">
        <f>'BS-中'!H21</f>
        <v>0</v>
      </c>
      <c r="K20" s="53">
        <f>'BS-中'!I21</f>
        <v>3.0793901024109145</v>
      </c>
      <c r="L20" s="32"/>
      <c r="M20" s="32"/>
      <c r="N20" s="32"/>
      <c r="O20" s="32"/>
      <c r="P20" s="32"/>
      <c r="Q20" s="32"/>
      <c r="R20" s="32"/>
      <c r="S20" s="32"/>
      <c r="T20" s="46"/>
      <c r="U20" s="32"/>
      <c r="V20" s="46"/>
      <c r="W20" s="32"/>
    </row>
    <row r="21" spans="1:23" s="36" customFormat="1" ht="27" customHeight="1">
      <c r="A21" s="32"/>
      <c r="B21" s="32"/>
      <c r="C21" s="32"/>
      <c r="D21" s="32"/>
      <c r="E21" s="51"/>
      <c r="F21" s="46"/>
      <c r="G21" s="32"/>
      <c r="H21" s="46"/>
      <c r="I21" s="51"/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s="36" customFormat="1" ht="27" customHeight="1" thickBot="1">
      <c r="A22" s="199" t="s">
        <v>52</v>
      </c>
      <c r="B22" s="200"/>
      <c r="C22" s="200"/>
      <c r="D22" s="32"/>
      <c r="E22" s="189">
        <f>'BS-中'!C23</f>
        <v>132180233</v>
      </c>
      <c r="F22" s="46"/>
      <c r="G22" s="57">
        <v>100</v>
      </c>
      <c r="H22" s="46"/>
      <c r="I22" s="189">
        <f>'BS-中'!G23</f>
        <v>144718657</v>
      </c>
      <c r="J22" s="188"/>
      <c r="K22" s="57">
        <v>100</v>
      </c>
      <c r="L22" s="32"/>
      <c r="M22" s="42" t="s">
        <v>53</v>
      </c>
      <c r="N22" s="32"/>
      <c r="O22" s="32"/>
      <c r="P22" s="32"/>
      <c r="Q22" s="189">
        <f>Q17+Q10</f>
        <v>132180233</v>
      </c>
      <c r="R22" s="44"/>
      <c r="S22" s="57">
        <v>100</v>
      </c>
      <c r="T22" s="46"/>
      <c r="U22" s="189">
        <f>U17+U10</f>
        <v>144718657</v>
      </c>
      <c r="V22" s="195"/>
      <c r="W22" s="57">
        <v>100</v>
      </c>
    </row>
    <row r="23" spans="1:22" s="36" customFormat="1" ht="27" customHeight="1" thickTop="1">
      <c r="A23" s="55"/>
      <c r="B23" s="37"/>
      <c r="C23" s="37"/>
      <c r="D23" s="32"/>
      <c r="E23" s="134"/>
      <c r="F23" s="43"/>
      <c r="G23" s="43"/>
      <c r="H23" s="51"/>
      <c r="I23" s="134"/>
      <c r="J23" s="51"/>
      <c r="K23" s="43"/>
      <c r="L23" s="32"/>
      <c r="T23" s="52"/>
      <c r="V23" s="52"/>
    </row>
    <row r="24" spans="12:22" s="36" customFormat="1" ht="27" customHeight="1">
      <c r="L24" s="32"/>
      <c r="T24" s="52"/>
      <c r="V24" s="52"/>
    </row>
    <row r="25" spans="20:22" s="36" customFormat="1" ht="27" customHeight="1">
      <c r="T25" s="52"/>
      <c r="V25" s="52"/>
    </row>
    <row r="26" spans="1:22" s="36" customFormat="1" ht="27" customHeight="1">
      <c r="A26" s="32"/>
      <c r="B26" s="32"/>
      <c r="C26" s="32"/>
      <c r="D26" s="32"/>
      <c r="E26" s="51"/>
      <c r="F26" s="46"/>
      <c r="G26" s="46"/>
      <c r="H26" s="46"/>
      <c r="I26" s="51"/>
      <c r="J26" s="51"/>
      <c r="K26" s="46"/>
      <c r="L26" s="32"/>
      <c r="T26" s="52"/>
      <c r="V26" s="52"/>
    </row>
    <row r="27" spans="1:22" s="36" customFormat="1" ht="27" customHeight="1" hidden="1">
      <c r="A27" s="233" t="s">
        <v>95</v>
      </c>
      <c r="B27" s="233"/>
      <c r="C27" s="233"/>
      <c r="D27" s="233"/>
      <c r="E27" s="233"/>
      <c r="F27" s="233"/>
      <c r="G27" s="233"/>
      <c r="H27" s="233"/>
      <c r="I27" s="233"/>
      <c r="J27" s="52"/>
      <c r="L27" s="32"/>
      <c r="T27" s="52"/>
      <c r="V27" s="52"/>
    </row>
    <row r="28" spans="12:22" s="36" customFormat="1" ht="27" customHeight="1">
      <c r="L28" s="32"/>
      <c r="T28" s="52"/>
      <c r="V28" s="52"/>
    </row>
    <row r="29" spans="1:23" s="36" customFormat="1" ht="19.5">
      <c r="A29" s="32"/>
      <c r="B29" s="32"/>
      <c r="C29" s="32"/>
      <c r="D29" s="32"/>
      <c r="E29" s="43"/>
      <c r="F29" s="32"/>
      <c r="G29" s="32"/>
      <c r="H29" s="46"/>
      <c r="I29" s="32"/>
      <c r="J29" s="46"/>
      <c r="K29" s="32"/>
      <c r="L29" s="32"/>
      <c r="M29" s="32"/>
      <c r="N29" s="32"/>
      <c r="O29" s="32"/>
      <c r="P29" s="32"/>
      <c r="Q29" s="44"/>
      <c r="R29" s="45"/>
      <c r="S29" s="45"/>
      <c r="T29" s="193"/>
      <c r="V29" s="52"/>
      <c r="W29" s="45"/>
    </row>
    <row r="30" spans="5:23" s="36" customFormat="1" ht="19.5">
      <c r="E30" s="58"/>
      <c r="H30" s="52"/>
      <c r="J30" s="52"/>
      <c r="Q30" s="45"/>
      <c r="R30" s="45"/>
      <c r="S30" s="45"/>
      <c r="T30" s="193"/>
      <c r="V30" s="52"/>
      <c r="W30" s="45"/>
    </row>
    <row r="31" spans="5:23" s="36" customFormat="1" ht="19.5">
      <c r="E31" s="58"/>
      <c r="H31" s="52"/>
      <c r="J31" s="52"/>
      <c r="Q31" s="45"/>
      <c r="R31" s="45"/>
      <c r="S31" s="45"/>
      <c r="T31" s="193"/>
      <c r="V31" s="52"/>
      <c r="W31" s="45"/>
    </row>
    <row r="32" spans="5:23" s="36" customFormat="1" ht="19.5">
      <c r="E32" s="58"/>
      <c r="H32" s="52"/>
      <c r="J32" s="52"/>
      <c r="Q32" s="45"/>
      <c r="R32" s="45"/>
      <c r="S32" s="45"/>
      <c r="T32" s="193"/>
      <c r="V32" s="52"/>
      <c r="W32" s="45"/>
    </row>
    <row r="33" spans="5:23" s="36" customFormat="1" ht="19.5">
      <c r="E33" s="58"/>
      <c r="H33" s="52"/>
      <c r="J33" s="52"/>
      <c r="Q33" s="45"/>
      <c r="R33" s="45"/>
      <c r="S33" s="45"/>
      <c r="T33" s="193"/>
      <c r="V33" s="52"/>
      <c r="W33" s="45"/>
    </row>
    <row r="34" spans="5:23" s="36" customFormat="1" ht="19.5">
      <c r="E34" s="58"/>
      <c r="H34" s="52"/>
      <c r="J34" s="52"/>
      <c r="Q34" s="45"/>
      <c r="R34" s="45"/>
      <c r="S34" s="45"/>
      <c r="T34" s="193"/>
      <c r="V34" s="52"/>
      <c r="W34" s="45"/>
    </row>
    <row r="35" spans="5:23" s="36" customFormat="1" ht="19.5">
      <c r="E35" s="58"/>
      <c r="H35" s="52"/>
      <c r="J35" s="52"/>
      <c r="Q35" s="45"/>
      <c r="R35" s="45"/>
      <c r="S35" s="45"/>
      <c r="T35" s="193"/>
      <c r="V35" s="52"/>
      <c r="W35" s="45"/>
    </row>
    <row r="36" spans="5:23" s="36" customFormat="1" ht="19.5">
      <c r="E36" s="58"/>
      <c r="H36" s="52"/>
      <c r="J36" s="52"/>
      <c r="Q36" s="45"/>
      <c r="R36" s="45"/>
      <c r="S36" s="45"/>
      <c r="T36" s="193"/>
      <c r="V36" s="52"/>
      <c r="W36" s="45"/>
    </row>
    <row r="37" spans="5:23" s="36" customFormat="1" ht="19.5">
      <c r="E37" s="58"/>
      <c r="H37" s="52"/>
      <c r="J37" s="52"/>
      <c r="Q37" s="45"/>
      <c r="R37" s="45"/>
      <c r="S37" s="45"/>
      <c r="T37" s="193"/>
      <c r="V37" s="52"/>
      <c r="W37" s="45"/>
    </row>
    <row r="38" spans="5:23" s="36" customFormat="1" ht="19.5">
      <c r="E38" s="58"/>
      <c r="H38" s="52"/>
      <c r="J38" s="52"/>
      <c r="Q38" s="45"/>
      <c r="R38" s="45"/>
      <c r="S38" s="45"/>
      <c r="T38" s="193"/>
      <c r="V38" s="52"/>
      <c r="W38" s="45"/>
    </row>
    <row r="39" spans="5:23" s="36" customFormat="1" ht="19.5">
      <c r="E39" s="58"/>
      <c r="H39" s="52"/>
      <c r="J39" s="52"/>
      <c r="Q39" s="45"/>
      <c r="R39" s="45"/>
      <c r="S39" s="45"/>
      <c r="T39" s="193"/>
      <c r="V39" s="52"/>
      <c r="W39" s="45"/>
    </row>
    <row r="40" spans="5:23" s="36" customFormat="1" ht="19.5">
      <c r="E40" s="58"/>
      <c r="H40" s="52"/>
      <c r="J40" s="52"/>
      <c r="Q40" s="45"/>
      <c r="R40" s="45"/>
      <c r="S40" s="45"/>
      <c r="T40" s="193"/>
      <c r="V40" s="52"/>
      <c r="W40" s="45"/>
    </row>
    <row r="41" spans="5:23" s="36" customFormat="1" ht="19.5">
      <c r="E41" s="58"/>
      <c r="H41" s="52"/>
      <c r="J41" s="52"/>
      <c r="Q41" s="45"/>
      <c r="R41" s="45"/>
      <c r="S41" s="45"/>
      <c r="T41" s="193"/>
      <c r="V41" s="52"/>
      <c r="W41" s="45"/>
    </row>
    <row r="42" spans="5:23" s="36" customFormat="1" ht="19.5">
      <c r="E42" s="58"/>
      <c r="H42" s="52"/>
      <c r="J42" s="52"/>
      <c r="Q42" s="45"/>
      <c r="R42" s="45"/>
      <c r="S42" s="45"/>
      <c r="T42" s="193"/>
      <c r="V42" s="52"/>
      <c r="W42" s="45"/>
    </row>
    <row r="43" spans="5:23" s="36" customFormat="1" ht="19.5">
      <c r="E43" s="58"/>
      <c r="H43" s="52"/>
      <c r="Q43" s="45"/>
      <c r="R43" s="45"/>
      <c r="S43" s="45"/>
      <c r="T43" s="193"/>
      <c r="V43" s="52"/>
      <c r="W43" s="45"/>
    </row>
    <row r="44" spans="5:23" s="36" customFormat="1" ht="19.5">
      <c r="E44" s="58"/>
      <c r="H44" s="52"/>
      <c r="Q44" s="45"/>
      <c r="R44" s="45"/>
      <c r="S44" s="45"/>
      <c r="T44" s="193"/>
      <c r="V44" s="52"/>
      <c r="W44" s="45"/>
    </row>
    <row r="45" spans="5:23" s="36" customFormat="1" ht="19.5">
      <c r="E45" s="58"/>
      <c r="H45" s="52"/>
      <c r="Q45" s="45"/>
      <c r="R45" s="45"/>
      <c r="S45" s="45"/>
      <c r="T45" s="193"/>
      <c r="V45" s="52"/>
      <c r="W45" s="45"/>
    </row>
    <row r="46" spans="5:23" s="36" customFormat="1" ht="19.5">
      <c r="E46" s="58"/>
      <c r="H46" s="52"/>
      <c r="Q46" s="45"/>
      <c r="R46" s="45"/>
      <c r="S46" s="45"/>
      <c r="T46" s="193"/>
      <c r="V46" s="52"/>
      <c r="W46" s="45"/>
    </row>
    <row r="47" spans="5:23" s="36" customFormat="1" ht="19.5">
      <c r="E47" s="58"/>
      <c r="H47" s="52"/>
      <c r="Q47" s="45"/>
      <c r="R47" s="45"/>
      <c r="S47" s="45"/>
      <c r="T47" s="193"/>
      <c r="V47" s="52"/>
      <c r="W47" s="45"/>
    </row>
    <row r="48" spans="5:23" s="36" customFormat="1" ht="19.5">
      <c r="E48" s="58"/>
      <c r="H48" s="52"/>
      <c r="Q48" s="45"/>
      <c r="R48" s="45"/>
      <c r="S48" s="45"/>
      <c r="T48" s="193"/>
      <c r="V48" s="52"/>
      <c r="W48" s="45"/>
    </row>
    <row r="49" spans="5:23" s="36" customFormat="1" ht="19.5">
      <c r="E49" s="58"/>
      <c r="H49" s="52"/>
      <c r="Q49" s="45"/>
      <c r="R49" s="45"/>
      <c r="S49" s="45"/>
      <c r="T49" s="193"/>
      <c r="V49" s="52"/>
      <c r="W49" s="45"/>
    </row>
    <row r="50" spans="5:23" s="36" customFormat="1" ht="19.5">
      <c r="E50" s="58"/>
      <c r="H50" s="52"/>
      <c r="Q50" s="45"/>
      <c r="R50" s="45"/>
      <c r="S50" s="45"/>
      <c r="T50" s="193"/>
      <c r="V50" s="52"/>
      <c r="W50" s="45"/>
    </row>
    <row r="51" spans="5:23" s="36" customFormat="1" ht="19.5">
      <c r="E51" s="58"/>
      <c r="H51" s="52"/>
      <c r="Q51" s="45"/>
      <c r="R51" s="45"/>
      <c r="S51" s="45"/>
      <c r="T51" s="193"/>
      <c r="V51" s="52"/>
      <c r="W51" s="45"/>
    </row>
    <row r="52" spans="5:23" s="36" customFormat="1" ht="19.5">
      <c r="E52" s="58"/>
      <c r="H52" s="52"/>
      <c r="Q52" s="45"/>
      <c r="R52" s="45"/>
      <c r="S52" s="45"/>
      <c r="T52" s="193"/>
      <c r="V52" s="52"/>
      <c r="W52" s="45"/>
    </row>
    <row r="53" spans="5:23" s="36" customFormat="1" ht="19.5">
      <c r="E53" s="58"/>
      <c r="H53" s="52"/>
      <c r="Q53" s="45"/>
      <c r="R53" s="45"/>
      <c r="S53" s="45"/>
      <c r="T53" s="193"/>
      <c r="V53" s="52"/>
      <c r="W53" s="45"/>
    </row>
    <row r="54" spans="5:23" s="36" customFormat="1" ht="19.5">
      <c r="E54" s="58"/>
      <c r="H54" s="52"/>
      <c r="Q54" s="45"/>
      <c r="R54" s="45"/>
      <c r="S54" s="45"/>
      <c r="T54" s="193"/>
      <c r="V54" s="52"/>
      <c r="W54" s="45"/>
    </row>
    <row r="55" spans="5:23" s="36" customFormat="1" ht="19.5">
      <c r="E55" s="58"/>
      <c r="H55" s="52"/>
      <c r="Q55" s="45"/>
      <c r="R55" s="45"/>
      <c r="S55" s="45"/>
      <c r="T55" s="193"/>
      <c r="V55" s="52"/>
      <c r="W55" s="45"/>
    </row>
    <row r="56" spans="5:23" s="36" customFormat="1" ht="19.5">
      <c r="E56" s="58"/>
      <c r="H56" s="52"/>
      <c r="Q56" s="45"/>
      <c r="R56" s="45"/>
      <c r="S56" s="45"/>
      <c r="T56" s="193"/>
      <c r="V56" s="52"/>
      <c r="W56" s="45"/>
    </row>
    <row r="57" spans="5:23" s="36" customFormat="1" ht="19.5">
      <c r="E57" s="58"/>
      <c r="H57" s="52"/>
      <c r="Q57" s="45"/>
      <c r="R57" s="45"/>
      <c r="S57" s="45"/>
      <c r="T57" s="193"/>
      <c r="V57" s="52"/>
      <c r="W57" s="45"/>
    </row>
    <row r="58" spans="5:23" s="36" customFormat="1" ht="19.5">
      <c r="E58" s="58"/>
      <c r="H58" s="52"/>
      <c r="Q58" s="45"/>
      <c r="R58" s="45"/>
      <c r="S58" s="45"/>
      <c r="T58" s="193"/>
      <c r="V58" s="52"/>
      <c r="W58" s="45"/>
    </row>
    <row r="59" spans="5:23" s="36" customFormat="1" ht="19.5">
      <c r="E59" s="58"/>
      <c r="H59" s="52"/>
      <c r="Q59" s="45"/>
      <c r="R59" s="45"/>
      <c r="S59" s="45"/>
      <c r="T59" s="193"/>
      <c r="V59" s="52"/>
      <c r="W59" s="45"/>
    </row>
    <row r="60" spans="5:23" s="36" customFormat="1" ht="19.5">
      <c r="E60" s="58"/>
      <c r="H60" s="52"/>
      <c r="Q60" s="45"/>
      <c r="R60" s="45"/>
      <c r="S60" s="45"/>
      <c r="T60" s="193"/>
      <c r="V60" s="52"/>
      <c r="W60" s="45"/>
    </row>
    <row r="61" spans="5:23" s="36" customFormat="1" ht="19.5">
      <c r="E61" s="58"/>
      <c r="H61" s="52"/>
      <c r="Q61" s="45"/>
      <c r="R61" s="45"/>
      <c r="S61" s="45"/>
      <c r="T61" s="193"/>
      <c r="V61" s="52"/>
      <c r="W61" s="45"/>
    </row>
    <row r="62" spans="5:23" s="36" customFormat="1" ht="19.5">
      <c r="E62" s="58"/>
      <c r="H62" s="52"/>
      <c r="Q62" s="45"/>
      <c r="R62" s="45"/>
      <c r="S62" s="45"/>
      <c r="T62" s="193"/>
      <c r="V62" s="52"/>
      <c r="W62" s="45"/>
    </row>
    <row r="63" spans="5:23" s="36" customFormat="1" ht="19.5">
      <c r="E63" s="58"/>
      <c r="H63" s="52"/>
      <c r="Q63" s="45"/>
      <c r="R63" s="45"/>
      <c r="S63" s="45"/>
      <c r="T63" s="193"/>
      <c r="V63" s="52"/>
      <c r="W63" s="45"/>
    </row>
    <row r="64" spans="5:23" s="36" customFormat="1" ht="19.5">
      <c r="E64" s="58"/>
      <c r="H64" s="52"/>
      <c r="Q64" s="45"/>
      <c r="R64" s="45"/>
      <c r="S64" s="45"/>
      <c r="T64" s="193"/>
      <c r="V64" s="52"/>
      <c r="W64" s="45"/>
    </row>
    <row r="65" spans="5:23" s="36" customFormat="1" ht="19.5">
      <c r="E65" s="58"/>
      <c r="H65" s="52"/>
      <c r="Q65" s="45"/>
      <c r="R65" s="45"/>
      <c r="S65" s="45"/>
      <c r="T65" s="193"/>
      <c r="V65" s="52"/>
      <c r="W65" s="45"/>
    </row>
    <row r="66" spans="5:23" s="36" customFormat="1" ht="19.5">
      <c r="E66" s="58"/>
      <c r="H66" s="52"/>
      <c r="Q66" s="45"/>
      <c r="R66" s="45"/>
      <c r="S66" s="45"/>
      <c r="T66" s="193"/>
      <c r="V66" s="52"/>
      <c r="W66" s="45"/>
    </row>
  </sheetData>
  <sheetProtection/>
  <mergeCells count="11">
    <mergeCell ref="A27:I27"/>
    <mergeCell ref="M6:O6"/>
    <mergeCell ref="A6:C6"/>
    <mergeCell ref="A2:W2"/>
    <mergeCell ref="A1:W1"/>
    <mergeCell ref="I5:K5"/>
    <mergeCell ref="E5:G5"/>
    <mergeCell ref="U5:W5"/>
    <mergeCell ref="Q5:S5"/>
    <mergeCell ref="A4:W4"/>
    <mergeCell ref="A3:W3"/>
  </mergeCells>
  <printOptions horizontalCentered="1"/>
  <pageMargins left="0.03937007874015748" right="0.03937007874015748" top="0.4724409448818898" bottom="0.2362204724409449" header="0.5118110236220472" footer="0.35433070866141736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6.5"/>
  <cols>
    <col min="1" max="1" width="39.00390625" style="0" customWidth="1"/>
    <col min="2" max="2" width="1.625" style="0" customWidth="1"/>
    <col min="3" max="3" width="18.00390625" style="0" customWidth="1"/>
    <col min="4" max="4" width="1.12109375" style="0" customWidth="1"/>
    <col min="5" max="5" width="14.25390625" style="0" customWidth="1"/>
    <col min="6" max="6" width="1.75390625" style="0" customWidth="1"/>
    <col min="7" max="7" width="16.00390625" style="0" customWidth="1"/>
    <col min="8" max="8" width="1.12109375" style="0" customWidth="1"/>
    <col min="9" max="9" width="13.25390625" style="0" customWidth="1"/>
  </cols>
  <sheetData>
    <row r="1" spans="1:18" s="61" customFormat="1" ht="18.75">
      <c r="A1" s="230" t="s">
        <v>69</v>
      </c>
      <c r="B1" s="230"/>
      <c r="C1" s="230"/>
      <c r="D1" s="230"/>
      <c r="E1" s="230"/>
      <c r="F1" s="230"/>
      <c r="G1" s="230"/>
      <c r="H1" s="230"/>
      <c r="I1" s="230"/>
      <c r="J1" s="30"/>
      <c r="K1" s="30"/>
      <c r="L1" s="30"/>
      <c r="M1" s="30"/>
      <c r="N1" s="30"/>
      <c r="O1" s="30"/>
      <c r="P1" s="30"/>
      <c r="Q1" s="30"/>
      <c r="R1" s="30"/>
    </row>
    <row r="2" spans="1:9" s="61" customFormat="1" ht="20.25" customHeight="1">
      <c r="A2" s="243" t="s">
        <v>54</v>
      </c>
      <c r="B2" s="243"/>
      <c r="C2" s="243"/>
      <c r="D2" s="243"/>
      <c r="E2" s="243"/>
      <c r="F2" s="243"/>
      <c r="G2" s="243"/>
      <c r="H2" s="243"/>
      <c r="I2" s="243"/>
    </row>
    <row r="3" spans="1:9" s="61" customFormat="1" ht="18" customHeight="1">
      <c r="A3" s="242" t="s">
        <v>175</v>
      </c>
      <c r="B3" s="242"/>
      <c r="C3" s="242"/>
      <c r="D3" s="242"/>
      <c r="E3" s="242"/>
      <c r="F3" s="242"/>
      <c r="G3" s="242"/>
      <c r="H3" s="242"/>
      <c r="I3" s="242"/>
    </row>
    <row r="4" spans="1:9" s="61" customFormat="1" ht="16.5">
      <c r="A4" s="240" t="s">
        <v>135</v>
      </c>
      <c r="B4" s="240"/>
      <c r="C4" s="240"/>
      <c r="D4" s="240"/>
      <c r="E4" s="240"/>
      <c r="F4" s="240"/>
      <c r="G4" s="240"/>
      <c r="H4" s="240"/>
      <c r="I4" s="240"/>
    </row>
    <row r="5" ht="42" customHeight="1"/>
    <row r="6" spans="3:9" ht="16.5">
      <c r="C6" s="239">
        <v>2012</v>
      </c>
      <c r="D6" s="239"/>
      <c r="E6" s="239"/>
      <c r="F6" s="63"/>
      <c r="G6" s="239">
        <v>2011</v>
      </c>
      <c r="H6" s="239"/>
      <c r="I6" s="239"/>
    </row>
    <row r="7" spans="3:9" ht="16.5">
      <c r="C7" s="94" t="s">
        <v>36</v>
      </c>
      <c r="D7" s="62"/>
      <c r="E7" s="16" t="s">
        <v>5</v>
      </c>
      <c r="F7" s="63"/>
      <c r="G7" s="94" t="s">
        <v>36</v>
      </c>
      <c r="I7" s="16" t="s">
        <v>5</v>
      </c>
    </row>
    <row r="8" spans="1:9" ht="16.5">
      <c r="A8" s="64" t="s">
        <v>205</v>
      </c>
      <c r="C8" s="65">
        <f>'IS-中'!C8</f>
        <v>251132890</v>
      </c>
      <c r="D8" s="65"/>
      <c r="E8" s="5">
        <v>100</v>
      </c>
      <c r="F8" s="66"/>
      <c r="G8" s="65">
        <f>'IS-中'!G8</f>
        <v>332549824</v>
      </c>
      <c r="I8" s="5">
        <f>G8/$G$8*100</f>
        <v>100</v>
      </c>
    </row>
    <row r="9" spans="1:9" ht="12" customHeight="1">
      <c r="A9" s="64"/>
      <c r="C9" s="65"/>
      <c r="D9" s="65"/>
      <c r="E9" s="5"/>
      <c r="F9" s="66"/>
      <c r="G9" s="65"/>
      <c r="I9" s="5"/>
    </row>
    <row r="10" spans="1:9" ht="16.5">
      <c r="A10" s="64" t="s">
        <v>55</v>
      </c>
      <c r="C10" s="67">
        <f>'IS-中'!C10</f>
        <v>197660693</v>
      </c>
      <c r="D10" s="68"/>
      <c r="E10" s="138">
        <f>C10/$C$8*100</f>
        <v>78.70760894759744</v>
      </c>
      <c r="F10" s="66"/>
      <c r="G10" s="67">
        <f>'IS-中'!G10</f>
        <v>253326693</v>
      </c>
      <c r="I10" s="139">
        <f>G10/$G$8*100</f>
        <v>76.17706422241258</v>
      </c>
    </row>
    <row r="11" spans="1:9" ht="12" customHeight="1">
      <c r="A11" s="64"/>
      <c r="C11" s="69"/>
      <c r="D11" s="68"/>
      <c r="E11" s="99"/>
      <c r="F11" s="66"/>
      <c r="G11" s="69"/>
      <c r="I11" s="99"/>
    </row>
    <row r="12" spans="1:9" ht="16.5">
      <c r="A12" s="64" t="s">
        <v>56</v>
      </c>
      <c r="C12" s="73">
        <f>C8-C10</f>
        <v>53472197</v>
      </c>
      <c r="D12" s="70"/>
      <c r="E12" s="138">
        <f>C12/$C$8*100</f>
        <v>21.292391052402575</v>
      </c>
      <c r="F12" s="66"/>
      <c r="G12" s="73">
        <f>G8-G10</f>
        <v>79223131</v>
      </c>
      <c r="I12" s="139">
        <f>G12/$G$8*100</f>
        <v>23.82293577758742</v>
      </c>
    </row>
    <row r="13" spans="1:9" ht="12" customHeight="1">
      <c r="A13" s="64"/>
      <c r="C13" s="70"/>
      <c r="D13" s="70"/>
      <c r="E13" s="99"/>
      <c r="F13" s="66"/>
      <c r="G13" s="70"/>
      <c r="I13" s="99"/>
    </row>
    <row r="14" spans="1:9" ht="16.5">
      <c r="A14" s="64" t="s">
        <v>208</v>
      </c>
      <c r="C14" s="70"/>
      <c r="D14" s="70"/>
      <c r="E14" s="99"/>
      <c r="F14" s="66"/>
      <c r="G14" s="70"/>
      <c r="I14" s="99"/>
    </row>
    <row r="15" spans="1:9" ht="16.5">
      <c r="A15" s="66" t="s">
        <v>57</v>
      </c>
      <c r="C15" s="70">
        <f>'IS-中'!C15</f>
        <v>755082</v>
      </c>
      <c r="D15" s="70"/>
      <c r="E15" s="136" t="s">
        <v>87</v>
      </c>
      <c r="F15" s="66"/>
      <c r="G15" s="70">
        <f>'IS-中'!G15</f>
        <v>683967</v>
      </c>
      <c r="I15" s="140" t="s">
        <v>74</v>
      </c>
    </row>
    <row r="16" spans="1:9" ht="31.5" hidden="1">
      <c r="A16" s="71" t="s">
        <v>72</v>
      </c>
      <c r="C16" s="72" t="str">
        <f>'IS-中'!C16</f>
        <v>-</v>
      </c>
      <c r="D16" s="70"/>
      <c r="E16" s="136" t="s">
        <v>86</v>
      </c>
      <c r="F16" s="66"/>
      <c r="G16" s="72" t="str">
        <f>'IS-中'!G16</f>
        <v>-</v>
      </c>
      <c r="I16" s="140" t="e">
        <f>G16/$G$8*100</f>
        <v>#VALUE!</v>
      </c>
    </row>
    <row r="17" spans="1:9" ht="16.5">
      <c r="A17" s="66" t="s">
        <v>180</v>
      </c>
      <c r="C17" s="72">
        <f>'IS-中'!C17</f>
        <v>932354</v>
      </c>
      <c r="D17" s="72"/>
      <c r="E17" s="136">
        <v>1</v>
      </c>
      <c r="F17" s="135"/>
      <c r="G17" s="72">
        <f>'IS-中'!G17</f>
        <v>525947</v>
      </c>
      <c r="I17" s="140" t="s">
        <v>84</v>
      </c>
    </row>
    <row r="18" spans="1:9" ht="15" customHeight="1">
      <c r="A18" s="66" t="s">
        <v>58</v>
      </c>
      <c r="C18" s="87">
        <f>'IS-中'!C18</f>
        <v>91580</v>
      </c>
      <c r="D18" s="72"/>
      <c r="E18" s="138" t="s">
        <v>86</v>
      </c>
      <c r="F18" s="135"/>
      <c r="G18" s="87">
        <f>'IS-中'!G18</f>
        <v>354104</v>
      </c>
      <c r="I18" s="139" t="s">
        <v>84</v>
      </c>
    </row>
    <row r="19" spans="1:9" ht="15" customHeight="1">
      <c r="A19" s="64" t="s">
        <v>209</v>
      </c>
      <c r="C19" s="73">
        <f>SUM(C15:C18)</f>
        <v>1779016</v>
      </c>
      <c r="D19" s="70"/>
      <c r="E19" s="138">
        <v>1</v>
      </c>
      <c r="F19" s="66"/>
      <c r="G19" s="73">
        <f>SUM(G15:G18)</f>
        <v>1564018</v>
      </c>
      <c r="I19" s="139">
        <v>0</v>
      </c>
    </row>
    <row r="20" spans="1:9" ht="9.75" customHeight="1">
      <c r="A20" s="74"/>
      <c r="C20" s="70"/>
      <c r="D20" s="70"/>
      <c r="E20" s="119"/>
      <c r="F20" s="66"/>
      <c r="G20" s="70"/>
      <c r="I20" s="119"/>
    </row>
    <row r="21" spans="1:9" ht="15" customHeight="1">
      <c r="A21" s="75" t="s">
        <v>210</v>
      </c>
      <c r="C21" s="70"/>
      <c r="D21" s="70"/>
      <c r="E21" s="119"/>
      <c r="F21" s="66"/>
      <c r="G21" s="70"/>
      <c r="I21" s="119"/>
    </row>
    <row r="22" spans="1:9" ht="16.5">
      <c r="A22" s="66" t="s">
        <v>164</v>
      </c>
      <c r="C22" s="72" t="str">
        <f>'IS-中'!C22</f>
        <v>-</v>
      </c>
      <c r="D22" s="70"/>
      <c r="E22" s="120" t="s">
        <v>84</v>
      </c>
      <c r="F22" s="66"/>
      <c r="G22" s="72">
        <f>'IS-中'!G22</f>
        <v>6289</v>
      </c>
      <c r="I22" s="123" t="s">
        <v>89</v>
      </c>
    </row>
    <row r="23" spans="1:9" ht="15" customHeight="1" hidden="1">
      <c r="A23" s="98" t="s">
        <v>59</v>
      </c>
      <c r="C23" s="73"/>
      <c r="D23" s="70"/>
      <c r="E23" s="120"/>
      <c r="F23" s="66"/>
      <c r="G23" s="87">
        <f>'IS-中'!G23</f>
        <v>0</v>
      </c>
      <c r="I23" s="119"/>
    </row>
    <row r="24" spans="1:9" ht="15" customHeight="1">
      <c r="A24" s="75" t="s">
        <v>60</v>
      </c>
      <c r="C24" s="148">
        <f>SUM(C22:C23)</f>
        <v>0</v>
      </c>
      <c r="D24" s="70"/>
      <c r="E24" s="122" t="s">
        <v>90</v>
      </c>
      <c r="F24" s="66"/>
      <c r="G24" s="148">
        <f>SUM(G22:G23)</f>
        <v>6289</v>
      </c>
      <c r="I24" s="122" t="s">
        <v>89</v>
      </c>
    </row>
    <row r="25" spans="1:9" ht="12.75" customHeight="1">
      <c r="A25" s="74"/>
      <c r="C25" s="70"/>
      <c r="D25" s="70"/>
      <c r="E25" s="119"/>
      <c r="F25" s="66"/>
      <c r="G25" s="70"/>
      <c r="I25" s="119"/>
    </row>
    <row r="26" spans="1:9" ht="18" customHeight="1">
      <c r="A26" s="76" t="s">
        <v>61</v>
      </c>
      <c r="C26" s="77">
        <f>C12+C19-C24</f>
        <v>55251213</v>
      </c>
      <c r="D26" s="77"/>
      <c r="E26" s="136">
        <f>C26/$C$8*100</f>
        <v>22.000787312247315</v>
      </c>
      <c r="F26" s="66"/>
      <c r="G26" s="77">
        <f>G12+G19-G24</f>
        <v>80780860</v>
      </c>
      <c r="I26" s="140">
        <f>G26/$G$8*100</f>
        <v>24.291355511287236</v>
      </c>
    </row>
    <row r="27" spans="1:9" ht="12" customHeight="1">
      <c r="A27" s="76"/>
      <c r="C27" s="77"/>
      <c r="D27" s="77"/>
      <c r="E27" s="99"/>
      <c r="F27" s="66"/>
      <c r="G27" s="78"/>
      <c r="I27" s="99"/>
    </row>
    <row r="28" spans="1:9" ht="16.5">
      <c r="A28" s="79" t="s">
        <v>62</v>
      </c>
      <c r="C28" s="67">
        <f>'IS-中'!C28</f>
        <v>12169102</v>
      </c>
      <c r="D28" s="80"/>
      <c r="E28" s="138">
        <f>C28/$C$8*100</f>
        <v>4.845682299916988</v>
      </c>
      <c r="F28" s="66"/>
      <c r="G28" s="67">
        <f>'IS-中'!G28</f>
        <v>13786991</v>
      </c>
      <c r="I28" s="139">
        <f>G28/$G$8*100</f>
        <v>4.145842218217503</v>
      </c>
    </row>
    <row r="29" spans="1:9" ht="16.5">
      <c r="A29" s="79"/>
      <c r="C29" s="68"/>
      <c r="D29" s="80"/>
      <c r="E29" s="99"/>
      <c r="F29" s="66"/>
      <c r="G29" s="68"/>
      <c r="I29" s="99"/>
    </row>
    <row r="30" spans="1:9" ht="17.25" thickBot="1">
      <c r="A30" s="64" t="s">
        <v>63</v>
      </c>
      <c r="C30" s="95">
        <f>C26-C28</f>
        <v>43082111</v>
      </c>
      <c r="D30" s="81"/>
      <c r="E30" s="144">
        <f>C30/$C$8*100</f>
        <v>17.155105012330324</v>
      </c>
      <c r="F30" s="66"/>
      <c r="G30" s="95">
        <f>G26-G28</f>
        <v>66993869</v>
      </c>
      <c r="I30" s="141">
        <f>G30/$G$8*100</f>
        <v>20.145513293069733</v>
      </c>
    </row>
    <row r="31" spans="1:7" ht="10.5" customHeight="1" thickTop="1">
      <c r="A31" s="64"/>
      <c r="C31" s="81"/>
      <c r="D31" s="81"/>
      <c r="E31" s="66"/>
      <c r="F31" s="66"/>
      <c r="G31" s="82"/>
    </row>
    <row r="32" spans="1:7" ht="13.5" customHeight="1">
      <c r="A32" s="64"/>
      <c r="C32" s="81"/>
      <c r="D32" s="81"/>
      <c r="E32" s="66"/>
      <c r="F32" s="66"/>
      <c r="G32" s="82"/>
    </row>
    <row r="33" spans="1:7" ht="13.5" customHeight="1">
      <c r="A33" s="64"/>
      <c r="C33" s="81"/>
      <c r="D33" s="81"/>
      <c r="E33" s="66"/>
      <c r="F33" s="66"/>
      <c r="G33" s="82"/>
    </row>
    <row r="34" spans="3:9" ht="16.5">
      <c r="C34" s="239">
        <f>C6</f>
        <v>2012</v>
      </c>
      <c r="D34" s="239"/>
      <c r="E34" s="239"/>
      <c r="G34" s="239">
        <f>G6</f>
        <v>2011</v>
      </c>
      <c r="H34" s="239"/>
      <c r="I34" s="239"/>
    </row>
    <row r="35" spans="1:9" ht="18.75" customHeight="1">
      <c r="A35" s="76" t="s">
        <v>64</v>
      </c>
      <c r="C35" s="94" t="s">
        <v>32</v>
      </c>
      <c r="D35" s="83"/>
      <c r="E35" s="94" t="s">
        <v>33</v>
      </c>
      <c r="G35" s="94" t="s">
        <v>32</v>
      </c>
      <c r="H35" s="83"/>
      <c r="I35" s="94" t="s">
        <v>33</v>
      </c>
    </row>
    <row r="36" spans="1:9" ht="17.25" thickBot="1">
      <c r="A36" s="66" t="s">
        <v>65</v>
      </c>
      <c r="C36" s="91">
        <f>C26/600000</f>
        <v>92.085355</v>
      </c>
      <c r="D36" s="84"/>
      <c r="E36" s="91">
        <f>C30/600000</f>
        <v>71.80351833333333</v>
      </c>
      <c r="G36" s="92">
        <f>'IS-中'!G36</f>
        <v>134.63</v>
      </c>
      <c r="H36" s="66"/>
      <c r="I36" s="92">
        <f>G30/600000</f>
        <v>111.65644833333333</v>
      </c>
    </row>
    <row r="37" spans="1:7" ht="9" customHeight="1" thickTop="1">
      <c r="A37" s="66"/>
      <c r="C37" s="86"/>
      <c r="D37" s="86"/>
      <c r="E37" s="26"/>
      <c r="F37" s="26"/>
      <c r="G37" s="93"/>
    </row>
    <row r="38" spans="1:6" ht="16.5">
      <c r="A38" s="66"/>
      <c r="D38" s="86"/>
      <c r="E38" s="26"/>
      <c r="F38" s="26"/>
    </row>
    <row r="39" ht="17.25" customHeight="1"/>
    <row r="40" spans="1:9" ht="16.5" hidden="1">
      <c r="A40" s="241" t="s">
        <v>95</v>
      </c>
      <c r="B40" s="241"/>
      <c r="C40" s="241"/>
      <c r="D40" s="241"/>
      <c r="E40" s="241"/>
      <c r="F40" s="241"/>
      <c r="G40" s="241"/>
      <c r="H40" s="241"/>
      <c r="I40" s="241"/>
    </row>
    <row r="41" spans="1:6" ht="16.5">
      <c r="A41" s="237"/>
      <c r="B41" s="238"/>
      <c r="C41" s="238"/>
      <c r="D41" s="238"/>
      <c r="E41" s="238"/>
      <c r="F41" s="238"/>
    </row>
  </sheetData>
  <sheetProtection/>
  <mergeCells count="10">
    <mergeCell ref="A41:F41"/>
    <mergeCell ref="C6:E6"/>
    <mergeCell ref="G6:I6"/>
    <mergeCell ref="A4:I4"/>
    <mergeCell ref="A1:I1"/>
    <mergeCell ref="C34:E34"/>
    <mergeCell ref="G34:I34"/>
    <mergeCell ref="A40:I40"/>
    <mergeCell ref="A3:I3"/>
    <mergeCell ref="A2:I2"/>
  </mergeCells>
  <printOptions horizontalCentered="1"/>
  <pageMargins left="0.55" right="0.2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M11" sqref="M11"/>
    </sheetView>
  </sheetViews>
  <sheetFormatPr defaultColWidth="9.00390625" defaultRowHeight="16.5"/>
  <cols>
    <col min="1" max="1" width="34.25390625" style="113" customWidth="1"/>
    <col min="2" max="2" width="5.375" style="113" customWidth="1"/>
    <col min="3" max="3" width="14.375" style="113" bestFit="1" customWidth="1"/>
    <col min="4" max="4" width="4.375" style="113" customWidth="1"/>
    <col min="5" max="5" width="14.00390625" style="113" bestFit="1" customWidth="1"/>
    <col min="6" max="6" width="4.375" style="113" customWidth="1"/>
    <col min="7" max="7" width="17.00390625" style="113" customWidth="1"/>
    <col min="8" max="8" width="3.875" style="113" customWidth="1"/>
    <col min="9" max="9" width="15.25390625" style="113" bestFit="1" customWidth="1"/>
    <col min="10" max="16384" width="9.00390625" style="113" customWidth="1"/>
  </cols>
  <sheetData>
    <row r="1" spans="1:9" ht="16.5">
      <c r="A1" s="244" t="s">
        <v>69</v>
      </c>
      <c r="B1" s="244"/>
      <c r="C1" s="244"/>
      <c r="D1" s="244"/>
      <c r="E1" s="244"/>
      <c r="F1" s="244"/>
      <c r="G1" s="244"/>
      <c r="H1" s="244"/>
      <c r="I1" s="244"/>
    </row>
    <row r="2" spans="1:9" ht="16.5">
      <c r="A2" s="244" t="s">
        <v>162</v>
      </c>
      <c r="B2" s="244"/>
      <c r="C2" s="244"/>
      <c r="D2" s="244"/>
      <c r="E2" s="244"/>
      <c r="F2" s="244"/>
      <c r="G2" s="244"/>
      <c r="H2" s="244"/>
      <c r="I2" s="244"/>
    </row>
    <row r="3" spans="1:9" ht="16.5">
      <c r="A3" s="244" t="s">
        <v>176</v>
      </c>
      <c r="B3" s="244"/>
      <c r="C3" s="244"/>
      <c r="D3" s="244"/>
      <c r="E3" s="244"/>
      <c r="F3" s="244"/>
      <c r="G3" s="244"/>
      <c r="H3" s="244"/>
      <c r="I3" s="244"/>
    </row>
    <row r="4" spans="1:9" ht="16.5">
      <c r="A4" s="245" t="s">
        <v>91</v>
      </c>
      <c r="B4" s="245"/>
      <c r="C4" s="245"/>
      <c r="D4" s="245"/>
      <c r="E4" s="245"/>
      <c r="F4" s="245"/>
      <c r="G4" s="245"/>
      <c r="H4" s="245"/>
      <c r="I4" s="245"/>
    </row>
    <row r="5" ht="16.5">
      <c r="A5" s="166"/>
    </row>
    <row r="6" ht="16.5">
      <c r="A6" s="166"/>
    </row>
    <row r="7" spans="1:9" ht="16.5">
      <c r="A7" s="167"/>
      <c r="B7" s="167"/>
      <c r="C7" s="168"/>
      <c r="D7" s="168"/>
      <c r="E7" s="246" t="s">
        <v>92</v>
      </c>
      <c r="F7" s="246"/>
      <c r="G7" s="246"/>
      <c r="H7" s="168"/>
      <c r="I7" s="168"/>
    </row>
    <row r="8" spans="1:9" ht="63">
      <c r="A8" s="167"/>
      <c r="B8" s="167"/>
      <c r="C8" s="154" t="s">
        <v>93</v>
      </c>
      <c r="D8" s="168"/>
      <c r="E8" s="154" t="s">
        <v>94</v>
      </c>
      <c r="F8" s="169"/>
      <c r="G8" s="170" t="s">
        <v>214</v>
      </c>
      <c r="H8" s="168"/>
      <c r="I8" s="154" t="s">
        <v>163</v>
      </c>
    </row>
    <row r="9" spans="1:9" ht="16.5">
      <c r="A9" s="167"/>
      <c r="B9" s="167"/>
      <c r="C9" s="167"/>
      <c r="D9" s="167"/>
      <c r="E9" s="167"/>
      <c r="F9" s="167"/>
      <c r="G9" s="167"/>
      <c r="H9" s="167"/>
      <c r="I9" s="167"/>
    </row>
    <row r="10" spans="1:9" ht="16.5">
      <c r="A10" s="171" t="s">
        <v>188</v>
      </c>
      <c r="B10" s="167"/>
      <c r="C10" s="262">
        <f>'SE-中'!C8</f>
        <v>6000000</v>
      </c>
      <c r="D10" s="172"/>
      <c r="E10" s="262">
        <f>'SE-中'!E8</f>
        <v>13367984</v>
      </c>
      <c r="F10" s="172"/>
      <c r="G10" s="262">
        <f>'SE-中'!G8</f>
        <v>84466090</v>
      </c>
      <c r="H10" s="172"/>
      <c r="I10" s="262">
        <f>SUM(C10:G10)</f>
        <v>103834074</v>
      </c>
    </row>
    <row r="11" spans="1:9" ht="16.5">
      <c r="A11" s="171"/>
      <c r="B11" s="167"/>
      <c r="C11" s="172"/>
      <c r="D11" s="172"/>
      <c r="E11" s="172"/>
      <c r="F11" s="172"/>
      <c r="G11" s="172"/>
      <c r="H11" s="172"/>
      <c r="I11" s="172"/>
    </row>
    <row r="12" spans="1:9" ht="16.5">
      <c r="A12" s="171" t="s">
        <v>154</v>
      </c>
      <c r="B12" s="167"/>
      <c r="C12" s="173"/>
      <c r="D12" s="173"/>
      <c r="E12" s="173"/>
      <c r="F12" s="173"/>
      <c r="G12" s="173"/>
      <c r="H12" s="173"/>
      <c r="I12" s="173"/>
    </row>
    <row r="13" spans="1:9" ht="16.5">
      <c r="A13" s="171" t="s">
        <v>116</v>
      </c>
      <c r="B13" s="167"/>
      <c r="C13" s="174">
        <v>0</v>
      </c>
      <c r="D13" s="174"/>
      <c r="E13" s="174">
        <v>0</v>
      </c>
      <c r="F13" s="175"/>
      <c r="G13" s="175">
        <f>'SE-中'!G11</f>
        <v>-81000000</v>
      </c>
      <c r="H13" s="175"/>
      <c r="I13" s="175">
        <f>SUM(C13:G13)</f>
        <v>-81000000</v>
      </c>
    </row>
    <row r="14" spans="1:9" ht="16.5">
      <c r="A14" s="171"/>
      <c r="B14" s="167"/>
      <c r="C14" s="174"/>
      <c r="D14" s="174"/>
      <c r="E14" s="174"/>
      <c r="F14" s="175"/>
      <c r="G14" s="175"/>
      <c r="H14" s="175"/>
      <c r="I14" s="175"/>
    </row>
    <row r="15" spans="1:9" ht="16.5">
      <c r="A15" s="171" t="s">
        <v>189</v>
      </c>
      <c r="B15" s="167"/>
      <c r="C15" s="176">
        <f>'SE-中'!C13</f>
        <v>0</v>
      </c>
      <c r="D15" s="174"/>
      <c r="E15" s="176">
        <f>'SE-中'!E13</f>
        <v>0</v>
      </c>
      <c r="F15" s="175"/>
      <c r="G15" s="177">
        <f>'SE-中'!G13</f>
        <v>66993869</v>
      </c>
      <c r="H15" s="175"/>
      <c r="I15" s="177">
        <f>SUM(C15:G15)</f>
        <v>66993869</v>
      </c>
    </row>
    <row r="16" spans="1:9" ht="16.5">
      <c r="A16" s="171"/>
      <c r="B16" s="167"/>
      <c r="C16" s="175"/>
      <c r="D16" s="175"/>
      <c r="E16" s="175"/>
      <c r="F16" s="175"/>
      <c r="G16" s="175"/>
      <c r="H16" s="175"/>
      <c r="I16" s="175"/>
    </row>
    <row r="17" spans="1:9" ht="16.5">
      <c r="A17" s="171" t="s">
        <v>190</v>
      </c>
      <c r="B17" s="167"/>
      <c r="C17" s="175">
        <f>SUM(C10:C15)</f>
        <v>6000000</v>
      </c>
      <c r="D17" s="175"/>
      <c r="E17" s="175">
        <f>SUM(E10:E15)</f>
        <v>13367984</v>
      </c>
      <c r="F17" s="175"/>
      <c r="G17" s="175">
        <f>SUM(G10:G15)</f>
        <v>70459959</v>
      </c>
      <c r="H17" s="175"/>
      <c r="I17" s="175">
        <f>SUM(I10:I15)</f>
        <v>89827943</v>
      </c>
    </row>
    <row r="18" spans="1:9" ht="16.5">
      <c r="A18" s="171"/>
      <c r="B18" s="167"/>
      <c r="C18" s="175"/>
      <c r="D18" s="175"/>
      <c r="E18" s="175"/>
      <c r="F18" s="175"/>
      <c r="G18" s="175"/>
      <c r="H18" s="175"/>
      <c r="I18" s="175"/>
    </row>
    <row r="19" spans="1:9" ht="16.5">
      <c r="A19" s="171" t="s">
        <v>191</v>
      </c>
      <c r="B19" s="167"/>
      <c r="C19" s="175"/>
      <c r="D19" s="175"/>
      <c r="E19" s="175"/>
      <c r="F19" s="175"/>
      <c r="G19" s="175"/>
      <c r="H19" s="175"/>
      <c r="I19" s="175"/>
    </row>
    <row r="20" spans="1:9" ht="16.5">
      <c r="A20" s="171" t="s">
        <v>116</v>
      </c>
      <c r="B20" s="167"/>
      <c r="C20" s="174">
        <f>'SE-中'!C17</f>
        <v>0</v>
      </c>
      <c r="D20" s="175"/>
      <c r="E20" s="174">
        <f>'SE-中'!E17</f>
        <v>0</v>
      </c>
      <c r="F20" s="175"/>
      <c r="G20" s="175">
        <f>'SE-中'!G17</f>
        <v>-40000000</v>
      </c>
      <c r="H20" s="175"/>
      <c r="I20" s="175">
        <f>SUM(C20:G20)</f>
        <v>-40000000</v>
      </c>
    </row>
    <row r="21" spans="1:9" ht="16.5">
      <c r="A21" s="171"/>
      <c r="B21" s="167"/>
      <c r="C21" s="174"/>
      <c r="D21" s="175"/>
      <c r="E21" s="174"/>
      <c r="F21" s="175"/>
      <c r="G21" s="174"/>
      <c r="H21" s="175"/>
      <c r="I21" s="175"/>
    </row>
    <row r="22" spans="1:9" ht="16.5">
      <c r="A22" s="171" t="s">
        <v>192</v>
      </c>
      <c r="B22" s="167"/>
      <c r="C22" s="176">
        <f>'SE-中'!C19</f>
        <v>0</v>
      </c>
      <c r="D22" s="175"/>
      <c r="E22" s="176">
        <f>'SE-中'!E19</f>
        <v>0</v>
      </c>
      <c r="F22" s="175"/>
      <c r="G22" s="197">
        <f>'SE-中'!G19</f>
        <v>43082111</v>
      </c>
      <c r="H22" s="175"/>
      <c r="I22" s="177">
        <f>SUM(C22:G22)</f>
        <v>43082111</v>
      </c>
    </row>
    <row r="23" spans="1:9" ht="16.5">
      <c r="A23" s="171"/>
      <c r="B23" s="167"/>
      <c r="C23" s="172"/>
      <c r="D23" s="172"/>
      <c r="E23" s="172"/>
      <c r="F23" s="172"/>
      <c r="G23" s="172"/>
      <c r="H23" s="172"/>
      <c r="I23" s="172"/>
    </row>
    <row r="24" spans="1:9" ht="17.25" thickBot="1">
      <c r="A24" s="171" t="s">
        <v>193</v>
      </c>
      <c r="B24" s="167"/>
      <c r="C24" s="263">
        <f>SUM(C17:C22)</f>
        <v>6000000</v>
      </c>
      <c r="D24" s="172"/>
      <c r="E24" s="263">
        <f>SUM(E17:E22)</f>
        <v>13367984</v>
      </c>
      <c r="F24" s="172"/>
      <c r="G24" s="263">
        <f>SUM(G17:G22)</f>
        <v>73542070</v>
      </c>
      <c r="H24" s="172"/>
      <c r="I24" s="263">
        <f>SUM(C24:G24)</f>
        <v>92910054</v>
      </c>
    </row>
    <row r="25" ht="17.25" thickTop="1">
      <c r="A25" s="166"/>
    </row>
    <row r="26" ht="16.5">
      <c r="A26" s="166"/>
    </row>
    <row r="27" ht="16.5">
      <c r="A27" s="166"/>
    </row>
    <row r="28" spans="1:9" ht="16.5" hidden="1">
      <c r="A28" s="241" t="s">
        <v>95</v>
      </c>
      <c r="B28" s="241"/>
      <c r="C28" s="241"/>
      <c r="D28" s="241"/>
      <c r="E28" s="241"/>
      <c r="F28" s="241"/>
      <c r="G28" s="241"/>
      <c r="H28" s="241"/>
      <c r="I28" s="241"/>
    </row>
    <row r="29" ht="16.5">
      <c r="A29" s="166"/>
    </row>
  </sheetData>
  <sheetProtection/>
  <mergeCells count="6">
    <mergeCell ref="A1:I1"/>
    <mergeCell ref="A28:I28"/>
    <mergeCell ref="A4:I4"/>
    <mergeCell ref="A2:I2"/>
    <mergeCell ref="E7:G7"/>
    <mergeCell ref="A3:I3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A33" sqref="A33"/>
    </sheetView>
  </sheetViews>
  <sheetFormatPr defaultColWidth="9.00390625" defaultRowHeight="16.5"/>
  <cols>
    <col min="1" max="1" width="55.875" style="0" customWidth="1"/>
    <col min="2" max="2" width="3.75390625" style="0" customWidth="1"/>
    <col min="3" max="3" width="17.25390625" style="0" customWidth="1"/>
    <col min="4" max="4" width="3.75390625" style="0" customWidth="1"/>
    <col min="5" max="5" width="19.00390625" style="0" customWidth="1"/>
  </cols>
  <sheetData>
    <row r="1" spans="1:5" ht="18.75">
      <c r="A1" s="230" t="s">
        <v>138</v>
      </c>
      <c r="B1" s="230"/>
      <c r="C1" s="230"/>
      <c r="D1" s="230"/>
      <c r="E1" s="230"/>
    </row>
    <row r="2" spans="1:5" ht="18.75">
      <c r="A2" s="230" t="s">
        <v>96</v>
      </c>
      <c r="B2" s="230"/>
      <c r="C2" s="230"/>
      <c r="D2" s="230"/>
      <c r="E2" s="230"/>
    </row>
    <row r="3" spans="1:5" ht="18.75">
      <c r="A3" s="230" t="s">
        <v>177</v>
      </c>
      <c r="B3" s="230"/>
      <c r="C3" s="230"/>
      <c r="D3" s="230"/>
      <c r="E3" s="230"/>
    </row>
    <row r="4" spans="1:5" ht="16.5">
      <c r="A4" s="248" t="s">
        <v>91</v>
      </c>
      <c r="B4" s="248"/>
      <c r="C4" s="248"/>
      <c r="D4" s="248"/>
      <c r="E4" s="248"/>
    </row>
    <row r="5" ht="16.5">
      <c r="A5" s="150"/>
    </row>
    <row r="6" ht="16.5">
      <c r="A6" s="146"/>
    </row>
    <row r="7" spans="1:5" ht="16.5">
      <c r="A7" s="180"/>
      <c r="B7" s="180"/>
      <c r="C7" s="251">
        <v>2012</v>
      </c>
      <c r="D7" s="252"/>
      <c r="E7" s="251">
        <v>2011</v>
      </c>
    </row>
    <row r="8" spans="1:5" ht="16.5">
      <c r="A8" s="253" t="s">
        <v>97</v>
      </c>
      <c r="B8" s="180"/>
      <c r="C8" s="167"/>
      <c r="D8" s="167"/>
      <c r="E8" s="167"/>
    </row>
    <row r="9" spans="1:5" ht="16.5">
      <c r="A9" s="253" t="s">
        <v>143</v>
      </c>
      <c r="B9" s="180"/>
      <c r="C9" s="254">
        <f>'CF-中'!C8</f>
        <v>43082111</v>
      </c>
      <c r="D9" s="167"/>
      <c r="E9" s="254">
        <f>'CF-中'!E8</f>
        <v>66993869</v>
      </c>
    </row>
    <row r="10" spans="1:5" ht="31.5">
      <c r="A10" s="253" t="s">
        <v>144</v>
      </c>
      <c r="B10" s="180"/>
      <c r="C10" s="66"/>
      <c r="D10" s="255"/>
      <c r="E10" s="66"/>
    </row>
    <row r="11" spans="1:5" ht="16.5">
      <c r="A11" s="256" t="s">
        <v>98</v>
      </c>
      <c r="B11" s="180"/>
      <c r="C11" s="255">
        <f>'CF-中'!C9</f>
        <v>235158</v>
      </c>
      <c r="D11" s="255"/>
      <c r="E11" s="255">
        <f>'CF-中'!E9</f>
        <v>239517</v>
      </c>
    </row>
    <row r="12" spans="1:5" ht="16.5">
      <c r="A12" s="256" t="s">
        <v>203</v>
      </c>
      <c r="B12" s="180"/>
      <c r="C12" s="255">
        <f>'CF-中'!C10</f>
        <v>105000</v>
      </c>
      <c r="D12" s="255"/>
      <c r="E12" s="174">
        <f>'CF-中'!E10</f>
        <v>0</v>
      </c>
    </row>
    <row r="13" spans="1:5" ht="18" customHeight="1">
      <c r="A13" s="256" t="s">
        <v>127</v>
      </c>
      <c r="B13" s="180"/>
      <c r="C13" s="255">
        <f>'CF-中'!C11</f>
        <v>-9467</v>
      </c>
      <c r="D13" s="255"/>
      <c r="E13" s="255">
        <f>'CF-中'!E11</f>
        <v>-12751</v>
      </c>
    </row>
    <row r="14" spans="1:5" ht="16.5">
      <c r="A14" s="256" t="s">
        <v>125</v>
      </c>
      <c r="B14" s="180"/>
      <c r="C14" s="255">
        <f>'CF-中'!C12</f>
        <v>-16977</v>
      </c>
      <c r="D14" s="255"/>
      <c r="E14" s="174">
        <f>'CF-中'!E12</f>
        <v>0</v>
      </c>
    </row>
    <row r="15" spans="1:5" ht="16.5">
      <c r="A15" s="256" t="s">
        <v>211</v>
      </c>
      <c r="B15" s="180"/>
      <c r="C15" s="257">
        <f>'CF-中'!C13</f>
        <v>0</v>
      </c>
      <c r="D15" s="174"/>
      <c r="E15" s="257">
        <f>'CF-中'!E13</f>
        <v>6289</v>
      </c>
    </row>
    <row r="16" spans="1:5" ht="16.5">
      <c r="A16" s="256" t="s">
        <v>99</v>
      </c>
      <c r="B16" s="180"/>
      <c r="C16" s="174"/>
      <c r="D16" s="174"/>
      <c r="E16" s="174"/>
    </row>
    <row r="17" spans="1:5" ht="16.5">
      <c r="A17" s="258" t="s">
        <v>128</v>
      </c>
      <c r="B17" s="180"/>
      <c r="C17" s="255">
        <f>'CF-中'!C15</f>
        <v>-700072</v>
      </c>
      <c r="D17" s="255"/>
      <c r="E17" s="255">
        <f>'CF-中'!E15</f>
        <v>2552545</v>
      </c>
    </row>
    <row r="18" spans="1:5" ht="16.5">
      <c r="A18" s="258" t="s">
        <v>165</v>
      </c>
      <c r="B18" s="180"/>
      <c r="C18" s="255">
        <f>'CF-中'!C16</f>
        <v>-592141</v>
      </c>
      <c r="D18" s="255"/>
      <c r="E18" s="255">
        <f>'CF-中'!E16</f>
        <v>337190</v>
      </c>
    </row>
    <row r="19" spans="1:5" ht="16.5">
      <c r="A19" s="258" t="s">
        <v>100</v>
      </c>
      <c r="B19" s="180"/>
      <c r="C19" s="255">
        <f>'CF-中'!C17</f>
        <v>1688294</v>
      </c>
      <c r="D19" s="255"/>
      <c r="E19" s="255">
        <f>'CF-中'!E17</f>
        <v>-286544</v>
      </c>
    </row>
    <row r="20" spans="1:5" ht="16.5">
      <c r="A20" s="258" t="s">
        <v>101</v>
      </c>
      <c r="B20" s="180"/>
      <c r="C20" s="255">
        <f>'CF-中'!C18</f>
        <v>-17308829</v>
      </c>
      <c r="D20" s="255"/>
      <c r="E20" s="255">
        <f>'CF-中'!E18</f>
        <v>13436072</v>
      </c>
    </row>
    <row r="21" spans="1:5" ht="16.5">
      <c r="A21" s="258" t="s">
        <v>204</v>
      </c>
      <c r="B21" s="180"/>
      <c r="C21" s="259">
        <f>'CF-中'!C19</f>
        <v>26483077</v>
      </c>
      <c r="D21" s="255"/>
      <c r="E21" s="259">
        <f>'CF-中'!E19</f>
        <v>83266187</v>
      </c>
    </row>
    <row r="22" spans="1:5" ht="16.5">
      <c r="A22" s="66"/>
      <c r="B22" s="180"/>
      <c r="C22" s="174"/>
      <c r="D22" s="174"/>
      <c r="E22" s="174"/>
    </row>
    <row r="23" spans="1:5" ht="16.5">
      <c r="A23" s="253" t="s">
        <v>102</v>
      </c>
      <c r="B23" s="180"/>
      <c r="C23" s="174"/>
      <c r="D23" s="174"/>
      <c r="E23" s="174"/>
    </row>
    <row r="24" spans="1:5" ht="16.5">
      <c r="A24" s="253" t="s">
        <v>207</v>
      </c>
      <c r="B24" s="180"/>
      <c r="C24" s="257">
        <f>'CF-中'!C22</f>
        <v>15027049</v>
      </c>
      <c r="D24" s="174"/>
      <c r="E24" s="257">
        <f>'CF-中'!E22</f>
        <v>0</v>
      </c>
    </row>
    <row r="25" spans="1:5" ht="16.5">
      <c r="A25" s="253" t="s">
        <v>139</v>
      </c>
      <c r="B25" s="180"/>
      <c r="C25" s="255">
        <f>'CF-中'!C23</f>
        <v>-106390</v>
      </c>
      <c r="D25" s="255"/>
      <c r="E25" s="255">
        <f>'CF-中'!E23</f>
        <v>-7928</v>
      </c>
    </row>
    <row r="26" spans="1:5" ht="16.5">
      <c r="A26" s="253" t="s">
        <v>213</v>
      </c>
      <c r="B26" s="180"/>
      <c r="C26" s="255">
        <f>'CF-中'!C24</f>
        <v>-630000</v>
      </c>
      <c r="D26" s="255"/>
      <c r="E26" s="174">
        <f>'CF-中'!E24</f>
        <v>0</v>
      </c>
    </row>
    <row r="27" spans="1:5" ht="16.5">
      <c r="A27" s="253" t="s">
        <v>140</v>
      </c>
      <c r="B27" s="180"/>
      <c r="C27" s="174">
        <f>'CF-中'!C25</f>
        <v>0</v>
      </c>
      <c r="D27" s="255"/>
      <c r="E27" s="257">
        <f>'CF-中'!E25</f>
        <v>63</v>
      </c>
    </row>
    <row r="28" spans="1:5" ht="16.5">
      <c r="A28" s="253" t="s">
        <v>141</v>
      </c>
      <c r="B28" s="180"/>
      <c r="C28" s="174">
        <f>'CF-中'!C26</f>
        <v>0</v>
      </c>
      <c r="D28" s="255"/>
      <c r="E28" s="255">
        <f>'CF-中'!E26</f>
        <v>-2003000</v>
      </c>
    </row>
    <row r="29" spans="1:5" ht="16.5">
      <c r="A29" s="258" t="s">
        <v>206</v>
      </c>
      <c r="B29" s="180"/>
      <c r="C29" s="259">
        <f>'CF-中'!C27</f>
        <v>14290659</v>
      </c>
      <c r="D29" s="255"/>
      <c r="E29" s="259">
        <f>'CF-中'!E27</f>
        <v>-2010865</v>
      </c>
    </row>
    <row r="30" spans="1:5" ht="16.5">
      <c r="A30" s="253"/>
      <c r="B30" s="180"/>
      <c r="C30" s="174"/>
      <c r="D30" s="174"/>
      <c r="E30" s="174"/>
    </row>
    <row r="31" spans="1:5" ht="16.5">
      <c r="A31" s="171" t="s">
        <v>129</v>
      </c>
      <c r="B31" s="180"/>
      <c r="C31" s="174"/>
      <c r="D31" s="174"/>
      <c r="E31" s="174"/>
    </row>
    <row r="32" spans="1:5" ht="16.5">
      <c r="A32" s="260" t="s">
        <v>130</v>
      </c>
      <c r="B32" s="180"/>
      <c r="C32" s="255">
        <f>'CF-中'!C30</f>
        <v>-40000000</v>
      </c>
      <c r="D32" s="255"/>
      <c r="E32" s="255">
        <f>'CF-中'!E30</f>
        <v>-81000000</v>
      </c>
    </row>
    <row r="33" spans="1:5" ht="16.5">
      <c r="A33" s="260" t="s">
        <v>142</v>
      </c>
      <c r="B33" s="180"/>
      <c r="C33" s="259">
        <f>'CF-中'!C31</f>
        <v>-40000000</v>
      </c>
      <c r="D33" s="255"/>
      <c r="E33" s="259">
        <f>'CF-中'!E31</f>
        <v>-81000000</v>
      </c>
    </row>
    <row r="34" spans="1:5" ht="16.5">
      <c r="A34" s="66"/>
      <c r="B34" s="180"/>
      <c r="C34" s="174"/>
      <c r="D34" s="174"/>
      <c r="E34" s="174"/>
    </row>
    <row r="35" spans="1:5" ht="31.5">
      <c r="A35" s="253" t="s">
        <v>103</v>
      </c>
      <c r="B35" s="180"/>
      <c r="C35" s="255">
        <f>'CF-中'!C33</f>
        <v>773736</v>
      </c>
      <c r="D35" s="255"/>
      <c r="E35" s="255">
        <f>'CF-中'!E33</f>
        <v>255322</v>
      </c>
    </row>
    <row r="36" spans="1:5" ht="16.5">
      <c r="A36" s="66"/>
      <c r="B36" s="180"/>
      <c r="C36" s="174"/>
      <c r="D36" s="174"/>
      <c r="E36" s="174"/>
    </row>
    <row r="37" spans="1:5" ht="16.5">
      <c r="A37" s="253" t="s">
        <v>131</v>
      </c>
      <c r="B37" s="180"/>
      <c r="C37" s="197">
        <f>'CF-中'!C35</f>
        <v>105472469</v>
      </c>
      <c r="D37" s="257"/>
      <c r="E37" s="197">
        <f>'CF-中'!E35</f>
        <v>105217147</v>
      </c>
    </row>
    <row r="38" spans="1:5" ht="16.5">
      <c r="A38" s="66"/>
      <c r="B38" s="180"/>
      <c r="C38" s="174">
        <f>'CF-中'!C36</f>
        <v>0</v>
      </c>
      <c r="D38" s="174"/>
      <c r="E38" s="174">
        <f>'CF-中'!E36</f>
        <v>0</v>
      </c>
    </row>
    <row r="39" spans="1:5" ht="17.25" thickBot="1">
      <c r="A39" s="253" t="s">
        <v>104</v>
      </c>
      <c r="B39" s="180"/>
      <c r="C39" s="261">
        <f>'CF-中'!C37</f>
        <v>106246205</v>
      </c>
      <c r="D39" s="255"/>
      <c r="E39" s="261">
        <f>'CF-中'!E37</f>
        <v>105472469</v>
      </c>
    </row>
    <row r="40" spans="1:5" ht="17.25" thickTop="1">
      <c r="A40" s="66"/>
      <c r="B40" s="180"/>
      <c r="C40" s="174"/>
      <c r="D40" s="174"/>
      <c r="E40" s="174"/>
    </row>
    <row r="41" spans="1:5" ht="31.5">
      <c r="A41" s="253" t="s">
        <v>105</v>
      </c>
      <c r="B41" s="180"/>
      <c r="C41" s="174"/>
      <c r="D41" s="174"/>
      <c r="E41" s="174"/>
    </row>
    <row r="42" spans="1:5" ht="16.5">
      <c r="A42" s="260" t="s">
        <v>132</v>
      </c>
      <c r="B42" s="180"/>
      <c r="C42" s="66"/>
      <c r="D42" s="66"/>
      <c r="E42" s="66"/>
    </row>
    <row r="43" spans="1:5" ht="17.25" thickBot="1">
      <c r="A43" s="260" t="s">
        <v>133</v>
      </c>
      <c r="B43" s="180"/>
      <c r="C43" s="249">
        <f>'CF-中'!C40</f>
        <v>0</v>
      </c>
      <c r="D43" s="174"/>
      <c r="E43" s="249">
        <f>'CF-中'!E40</f>
        <v>0</v>
      </c>
    </row>
    <row r="44" spans="1:5" ht="18" thickBot="1" thickTop="1">
      <c r="A44" s="260" t="s">
        <v>134</v>
      </c>
      <c r="B44" s="180"/>
      <c r="C44" s="261">
        <f>'CF-中'!C41</f>
        <v>27594791</v>
      </c>
      <c r="D44" s="255"/>
      <c r="E44" s="261">
        <f>'CF-中'!E41</f>
        <v>183193</v>
      </c>
    </row>
    <row r="45" spans="1:5" ht="17.25" thickTop="1">
      <c r="A45" s="253"/>
      <c r="B45" s="180"/>
      <c r="C45" s="174"/>
      <c r="D45" s="174"/>
      <c r="E45" s="174"/>
    </row>
    <row r="46" spans="1:5" ht="16.5">
      <c r="A46" s="253"/>
      <c r="B46" s="180"/>
      <c r="C46" s="174"/>
      <c r="D46" s="174"/>
      <c r="E46" s="174"/>
    </row>
    <row r="47" spans="1:5" ht="16.5" hidden="1">
      <c r="A47" s="247" t="s">
        <v>95</v>
      </c>
      <c r="B47" s="247"/>
      <c r="C47" s="247"/>
      <c r="D47" s="247"/>
      <c r="E47" s="247"/>
    </row>
    <row r="48" spans="1:5" ht="16.5">
      <c r="A48" s="152"/>
      <c r="B48" s="151"/>
      <c r="C48" s="165"/>
      <c r="D48" s="165"/>
      <c r="E48" s="165"/>
    </row>
    <row r="49" spans="1:5" ht="16.5">
      <c r="A49" s="152"/>
      <c r="B49" s="151"/>
      <c r="C49" s="165"/>
      <c r="D49" s="165"/>
      <c r="E49" s="165"/>
    </row>
    <row r="50" spans="1:5" ht="16.5">
      <c r="A50" s="152"/>
      <c r="B50" s="151"/>
      <c r="C50" s="164"/>
      <c r="D50" s="164"/>
      <c r="E50" s="164"/>
    </row>
    <row r="51" spans="2:5" ht="16.5">
      <c r="B51" s="151"/>
      <c r="C51" s="164"/>
      <c r="D51" s="164"/>
      <c r="E51" s="164"/>
    </row>
    <row r="52" spans="2:5" ht="16.5">
      <c r="B52" s="151"/>
      <c r="C52" s="164"/>
      <c r="D52" s="164"/>
      <c r="E52" s="164"/>
    </row>
    <row r="53" spans="2:5" ht="16.5">
      <c r="B53" s="151"/>
      <c r="C53" s="164"/>
      <c r="D53" s="164"/>
      <c r="E53" s="164"/>
    </row>
    <row r="54" spans="2:5" ht="16.5">
      <c r="B54" s="151"/>
      <c r="C54" s="164"/>
      <c r="D54" s="164"/>
      <c r="E54" s="164"/>
    </row>
    <row r="55" spans="2:5" ht="16.5">
      <c r="B55" s="151"/>
      <c r="C55" s="164"/>
      <c r="D55" s="164"/>
      <c r="E55" s="164"/>
    </row>
    <row r="56" spans="2:5" ht="16.5">
      <c r="B56" s="151"/>
      <c r="C56" s="164"/>
      <c r="D56" s="164"/>
      <c r="E56" s="164"/>
    </row>
    <row r="57" ht="16.5">
      <c r="A57" s="149"/>
    </row>
    <row r="58" ht="16.5">
      <c r="A58" s="149"/>
    </row>
    <row r="60" ht="16.5">
      <c r="A60" s="146"/>
    </row>
  </sheetData>
  <sheetProtection/>
  <mergeCells count="5">
    <mergeCell ref="A47:E47"/>
    <mergeCell ref="A1:E1"/>
    <mergeCell ref="A2:E2"/>
    <mergeCell ref="A3:E3"/>
    <mergeCell ref="A4:E4"/>
  </mergeCells>
  <printOptions/>
  <pageMargins left="0.75" right="0.75" top="0.57" bottom="0.23" header="0.5" footer="0.5"/>
  <pageSetup fitToHeight="0" fitToWidth="1" horizontalDpi="600" verticalDpi="600" orientation="portrait" paperSize="9" scale="8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A224701927</dc:creator>
  <cp:keywords/>
  <dc:description/>
  <cp:lastModifiedBy>F225159977</cp:lastModifiedBy>
  <cp:lastPrinted>2012-03-23T06:13:10Z</cp:lastPrinted>
  <dcterms:created xsi:type="dcterms:W3CDTF">2007-04-18T02:18:43Z</dcterms:created>
  <dcterms:modified xsi:type="dcterms:W3CDTF">2013-04-01T05:53:00Z</dcterms:modified>
  <cp:category/>
  <cp:version/>
  <cp:contentType/>
  <cp:contentStatus/>
</cp:coreProperties>
</file>